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30"/>
  </bookViews>
  <sheets>
    <sheet name="2019-2021" sheetId="1" r:id="rId1"/>
  </sheets>
  <definedNames>
    <definedName name="_xlnm._FilterDatabase" localSheetId="0" hidden="1">'2019-2021'!$A$9:$W$272</definedName>
    <definedName name="_xlnm.Print_Titles" localSheetId="0">'2019-2021'!$8:$9</definedName>
    <definedName name="_xlnm.Print_Area" localSheetId="0">'2019-2021'!$A$1:$K$291</definedName>
  </definedNames>
  <calcPr calcId="152511"/>
</workbook>
</file>

<file path=xl/calcChain.xml><?xml version="1.0" encoding="utf-8"?>
<calcChain xmlns="http://schemas.openxmlformats.org/spreadsheetml/2006/main">
  <c r="D171" i="1" l="1"/>
  <c r="D190" i="1"/>
  <c r="D59" i="1" l="1"/>
  <c r="D58" i="1"/>
  <c r="D48" i="1"/>
  <c r="D49" i="1"/>
  <c r="D33" i="1"/>
  <c r="D28" i="1"/>
  <c r="D27" i="1"/>
  <c r="D244" i="1"/>
  <c r="D247" i="1"/>
  <c r="D239" i="1" l="1"/>
  <c r="D34" i="1"/>
  <c r="D151" i="1"/>
  <c r="D144" i="1"/>
  <c r="D130" i="1"/>
  <c r="D125" i="1"/>
  <c r="D124" i="1"/>
  <c r="D107" i="1"/>
  <c r="D108" i="1"/>
  <c r="D102" i="1"/>
  <c r="D93" i="1"/>
  <c r="D88" i="1"/>
  <c r="D87" i="1"/>
  <c r="D76" i="1"/>
  <c r="D73" i="1"/>
  <c r="D70" i="1"/>
  <c r="D69" i="1"/>
  <c r="D18" i="1" l="1"/>
  <c r="D17" i="1"/>
  <c r="D12" i="1"/>
  <c r="D204" i="1"/>
  <c r="F193" i="1"/>
  <c r="E193" i="1"/>
  <c r="D193" i="1"/>
  <c r="D14" i="1" l="1"/>
  <c r="D163" i="1"/>
  <c r="D111" i="1"/>
  <c r="D109" i="1"/>
  <c r="D106" i="1"/>
  <c r="D63" i="1"/>
  <c r="D126" i="1" l="1"/>
  <c r="D160" i="1"/>
  <c r="D157" i="1"/>
  <c r="D153" i="1"/>
  <c r="F144" i="1"/>
  <c r="E144" i="1"/>
  <c r="D131" i="1"/>
  <c r="D129" i="1"/>
  <c r="D180" i="1"/>
  <c r="D166" i="1"/>
  <c r="D149" i="1"/>
  <c r="D123" i="1"/>
  <c r="D181" i="1"/>
  <c r="D113" i="1"/>
  <c r="D167" i="1"/>
  <c r="D99" i="1"/>
  <c r="D98" i="1"/>
  <c r="D75" i="1"/>
  <c r="D74" i="1"/>
  <c r="D72" i="1"/>
  <c r="F102" i="1"/>
  <c r="E102" i="1"/>
  <c r="F103" i="1"/>
  <c r="E103" i="1"/>
  <c r="D103" i="1"/>
  <c r="D164" i="1"/>
  <c r="D179" i="1"/>
  <c r="D90" i="1"/>
  <c r="D85" i="1"/>
  <c r="D65" i="1"/>
  <c r="D61" i="1"/>
  <c r="D26" i="1"/>
  <c r="D24" i="1"/>
  <c r="D22" i="1"/>
  <c r="D20" i="1"/>
  <c r="D114" i="1"/>
  <c r="D37" i="1"/>
  <c r="D50" i="1"/>
  <c r="D16" i="1"/>
  <c r="D15" i="1"/>
  <c r="E204" i="1" l="1"/>
  <c r="F204" i="1"/>
  <c r="D236" i="1" l="1"/>
  <c r="D235" i="1"/>
  <c r="D224" i="1"/>
  <c r="D221" i="1"/>
  <c r="D220" i="1" s="1"/>
  <c r="D219" i="1" s="1"/>
  <c r="F220" i="1"/>
  <c r="E220" i="1"/>
  <c r="E219" i="1" s="1"/>
  <c r="F219" i="1"/>
  <c r="D218" i="1"/>
  <c r="D217" i="1" s="1"/>
  <c r="F217" i="1"/>
  <c r="E217" i="1"/>
  <c r="F188" i="1"/>
  <c r="E188" i="1"/>
  <c r="D188" i="1"/>
  <c r="F201" i="1" l="1"/>
  <c r="E201" i="1"/>
  <c r="D201" i="1"/>
  <c r="D71" i="1" l="1"/>
  <c r="E71" i="1"/>
  <c r="F71" i="1"/>
  <c r="F260" i="1" l="1"/>
  <c r="E260" i="1"/>
  <c r="D260" i="1"/>
  <c r="D243" i="1"/>
  <c r="E243" i="1"/>
  <c r="F243" i="1"/>
  <c r="D246" i="1" l="1"/>
  <c r="D96" i="1"/>
  <c r="D174" i="1" l="1"/>
  <c r="D176" i="1"/>
  <c r="D178" i="1"/>
  <c r="E93" i="1"/>
  <c r="F93" i="1"/>
  <c r="E73" i="1"/>
  <c r="E70" i="1" s="1"/>
  <c r="F73" i="1"/>
  <c r="F70" i="1" s="1"/>
  <c r="D54" i="1"/>
  <c r="E246" i="1"/>
  <c r="F246" i="1"/>
  <c r="D195" i="1"/>
  <c r="D205" i="1"/>
  <c r="F191" i="1"/>
  <c r="E191" i="1"/>
  <c r="D191" i="1"/>
  <c r="D92" i="1" l="1"/>
  <c r="D91" i="1" s="1"/>
  <c r="F178" i="1" l="1"/>
  <c r="E178" i="1"/>
  <c r="F176" i="1"/>
  <c r="E176" i="1"/>
  <c r="F174" i="1"/>
  <c r="F171" i="1" s="1"/>
  <c r="E174" i="1"/>
  <c r="E171" i="1" s="1"/>
  <c r="D150" i="1" l="1"/>
  <c r="F241" i="1" l="1"/>
  <c r="F240" i="1" s="1"/>
  <c r="E241" i="1"/>
  <c r="E240" i="1" s="1"/>
  <c r="D242" i="1"/>
  <c r="D241" i="1" l="1"/>
  <c r="D240" i="1" s="1"/>
  <c r="E199" i="1"/>
  <c r="F199" i="1"/>
  <c r="D199" i="1"/>
  <c r="E197" i="1"/>
  <c r="F197" i="1"/>
  <c r="D197" i="1"/>
  <c r="E195" i="1"/>
  <c r="F195" i="1"/>
  <c r="F25" i="1" l="1"/>
  <c r="E25" i="1"/>
  <c r="D25" i="1"/>
  <c r="F23" i="1"/>
  <c r="E23" i="1"/>
  <c r="D23" i="1"/>
  <c r="F21" i="1"/>
  <c r="E21" i="1"/>
  <c r="D21" i="1"/>
  <c r="F19" i="1"/>
  <c r="E19" i="1"/>
  <c r="D19" i="1"/>
  <c r="F151" i="1" l="1"/>
  <c r="E151" i="1"/>
  <c r="F238" i="1" l="1"/>
  <c r="F237" i="1" s="1"/>
  <c r="E238" i="1"/>
  <c r="E237" i="1" s="1"/>
  <c r="D238" i="1"/>
  <c r="D237" i="1" s="1"/>
  <c r="F185" i="1" l="1"/>
  <c r="F184" i="1" s="1"/>
  <c r="E185" i="1"/>
  <c r="E184" i="1" s="1"/>
  <c r="D185" i="1"/>
  <c r="D184" i="1" s="1"/>
  <c r="F142" i="1" l="1"/>
  <c r="E142" i="1"/>
  <c r="D142" i="1"/>
  <c r="E138" i="1" l="1"/>
  <c r="F138" i="1"/>
  <c r="D138" i="1"/>
  <c r="E124" i="1"/>
  <c r="F124" i="1"/>
  <c r="E125" i="1"/>
  <c r="F125" i="1"/>
  <c r="E122" i="1"/>
  <c r="F122" i="1"/>
  <c r="D122" i="1"/>
  <c r="E117" i="1"/>
  <c r="F117" i="1"/>
  <c r="D117" i="1"/>
  <c r="E31" i="1"/>
  <c r="F31" i="1"/>
  <c r="D31" i="1"/>
  <c r="D231" i="1" l="1"/>
  <c r="E231" i="1"/>
  <c r="F231" i="1"/>
  <c r="E92" i="1"/>
  <c r="F92" i="1"/>
  <c r="D56" i="1"/>
  <c r="E56" i="1"/>
  <c r="F56" i="1"/>
  <c r="F271" i="1" l="1"/>
  <c r="F270" i="1" s="1"/>
  <c r="F269" i="1" s="1"/>
  <c r="E271" i="1"/>
  <c r="D271" i="1"/>
  <c r="D270" i="1" s="1"/>
  <c r="D269" i="1" s="1"/>
  <c r="E270" i="1"/>
  <c r="E269" i="1" s="1"/>
  <c r="F267" i="1"/>
  <c r="F266" i="1" s="1"/>
  <c r="F265" i="1" s="1"/>
  <c r="E267" i="1"/>
  <c r="E266" i="1" s="1"/>
  <c r="E265" i="1" s="1"/>
  <c r="D267" i="1"/>
  <c r="D266" i="1" s="1"/>
  <c r="D265" i="1" s="1"/>
  <c r="F262" i="1"/>
  <c r="F259" i="1" s="1"/>
  <c r="E262" i="1"/>
  <c r="E259" i="1" s="1"/>
  <c r="D262" i="1"/>
  <c r="D259" i="1" s="1"/>
  <c r="D258" i="1" s="1"/>
  <c r="F256" i="1"/>
  <c r="E256" i="1"/>
  <c r="D256" i="1"/>
  <c r="F254" i="1"/>
  <c r="F253" i="1" s="1"/>
  <c r="E254" i="1"/>
  <c r="D254" i="1"/>
  <c r="F234" i="1"/>
  <c r="F233" i="1" s="1"/>
  <c r="E234" i="1"/>
  <c r="E233" i="1" s="1"/>
  <c r="D234" i="1"/>
  <c r="D233" i="1" s="1"/>
  <c r="F203" i="1"/>
  <c r="F190" i="1" s="1"/>
  <c r="D203" i="1"/>
  <c r="E203" i="1"/>
  <c r="E190" i="1" s="1"/>
  <c r="F170" i="1"/>
  <c r="F169" i="1" s="1"/>
  <c r="E170" i="1"/>
  <c r="E169" i="1" s="1"/>
  <c r="D170" i="1"/>
  <c r="D169" i="1" s="1"/>
  <c r="F150" i="1"/>
  <c r="E150" i="1"/>
  <c r="F148" i="1"/>
  <c r="E148" i="1"/>
  <c r="D148" i="1"/>
  <c r="F140" i="1"/>
  <c r="E140" i="1"/>
  <c r="D140" i="1"/>
  <c r="F136" i="1"/>
  <c r="E136" i="1"/>
  <c r="D136" i="1"/>
  <c r="F134" i="1"/>
  <c r="F133" i="1" s="1"/>
  <c r="E134" i="1"/>
  <c r="E133" i="1" s="1"/>
  <c r="D134" i="1"/>
  <c r="D133" i="1" s="1"/>
  <c r="F130" i="1"/>
  <c r="E130" i="1"/>
  <c r="F128" i="1"/>
  <c r="E128" i="1"/>
  <c r="D128" i="1"/>
  <c r="F120" i="1"/>
  <c r="E120" i="1"/>
  <c r="D120" i="1"/>
  <c r="F113" i="1"/>
  <c r="E113" i="1"/>
  <c r="F110" i="1"/>
  <c r="E110" i="1"/>
  <c r="D110" i="1"/>
  <c r="F108" i="1"/>
  <c r="E108" i="1"/>
  <c r="F105" i="1"/>
  <c r="E105" i="1"/>
  <c r="D105" i="1"/>
  <c r="F91" i="1"/>
  <c r="E91" i="1"/>
  <c r="F89" i="1"/>
  <c r="F88" i="1" s="1"/>
  <c r="F87" i="1" s="1"/>
  <c r="E89" i="1"/>
  <c r="E88" i="1" s="1"/>
  <c r="E87" i="1" s="1"/>
  <c r="D89" i="1"/>
  <c r="F84" i="1"/>
  <c r="F83" i="1" s="1"/>
  <c r="E84" i="1"/>
  <c r="E83" i="1" s="1"/>
  <c r="D84" i="1"/>
  <c r="D83" i="1" s="1"/>
  <c r="F80" i="1"/>
  <c r="F77" i="1" s="1"/>
  <c r="E80" i="1"/>
  <c r="E77" i="1" s="1"/>
  <c r="D80" i="1"/>
  <c r="D77" i="1" s="1"/>
  <c r="F69" i="1"/>
  <c r="E69" i="1"/>
  <c r="F67" i="1"/>
  <c r="F66" i="1" s="1"/>
  <c r="E67" i="1"/>
  <c r="E66" i="1" s="1"/>
  <c r="D67" i="1"/>
  <c r="D66" i="1" s="1"/>
  <c r="F64" i="1"/>
  <c r="E64" i="1"/>
  <c r="D64" i="1"/>
  <c r="F62" i="1"/>
  <c r="E62" i="1"/>
  <c r="D62" i="1"/>
  <c r="F60" i="1"/>
  <c r="E60" i="1"/>
  <c r="D60" i="1"/>
  <c r="E55" i="1"/>
  <c r="F55" i="1"/>
  <c r="D55" i="1"/>
  <c r="F53" i="1"/>
  <c r="F51" i="1" s="1"/>
  <c r="E53" i="1"/>
  <c r="E51" i="1" s="1"/>
  <c r="D53" i="1"/>
  <c r="D51" i="1" s="1"/>
  <c r="F49" i="1"/>
  <c r="E49" i="1"/>
  <c r="F46" i="1"/>
  <c r="E46" i="1"/>
  <c r="D46" i="1"/>
  <c r="F44" i="1"/>
  <c r="E44" i="1"/>
  <c r="D44" i="1"/>
  <c r="F41" i="1"/>
  <c r="E41" i="1"/>
  <c r="D41" i="1"/>
  <c r="F38" i="1"/>
  <c r="E38" i="1"/>
  <c r="D38" i="1"/>
  <c r="F36" i="1"/>
  <c r="E36" i="1"/>
  <c r="D36" i="1"/>
  <c r="F33" i="1"/>
  <c r="E33" i="1"/>
  <c r="F29" i="1"/>
  <c r="F28" i="1" s="1"/>
  <c r="E29" i="1"/>
  <c r="E28" i="1" s="1"/>
  <c r="D29" i="1"/>
  <c r="F18" i="1"/>
  <c r="F17" i="1" s="1"/>
  <c r="E18" i="1"/>
  <c r="E17" i="1" s="1"/>
  <c r="F12" i="1"/>
  <c r="F11" i="1" s="1"/>
  <c r="E12" i="1"/>
  <c r="E11" i="1" s="1"/>
  <c r="D11" i="1"/>
  <c r="D112" i="1" l="1"/>
  <c r="E253" i="1"/>
  <c r="D253" i="1"/>
  <c r="D43" i="1"/>
  <c r="D40" i="1" s="1"/>
  <c r="F258" i="1"/>
  <c r="E258" i="1"/>
  <c r="E107" i="1"/>
  <c r="E101" i="1" s="1"/>
  <c r="F116" i="1"/>
  <c r="F112" i="1" s="1"/>
  <c r="F264" i="1"/>
  <c r="F216" i="1"/>
  <c r="F183" i="1" s="1"/>
  <c r="E216" i="1"/>
  <c r="D216" i="1"/>
  <c r="E116" i="1"/>
  <c r="E112" i="1" s="1"/>
  <c r="D116" i="1"/>
  <c r="F107" i="1"/>
  <c r="F101" i="1" s="1"/>
  <c r="D101" i="1"/>
  <c r="F86" i="1"/>
  <c r="D86" i="1"/>
  <c r="E76" i="1"/>
  <c r="F59" i="1"/>
  <c r="F58" i="1" s="1"/>
  <c r="E59" i="1"/>
  <c r="E58" i="1" s="1"/>
  <c r="F48" i="1"/>
  <c r="F43" i="1"/>
  <c r="F40" i="1" s="1"/>
  <c r="E43" i="1"/>
  <c r="E40" i="1" s="1"/>
  <c r="F27" i="1"/>
  <c r="E27" i="1"/>
  <c r="D264" i="1"/>
  <c r="D252" i="1" s="1"/>
  <c r="E48" i="1"/>
  <c r="F76" i="1"/>
  <c r="E86" i="1"/>
  <c r="E264" i="1"/>
  <c r="F252" i="1" l="1"/>
  <c r="E252" i="1"/>
  <c r="E183" i="1"/>
  <c r="E182" i="1" s="1"/>
  <c r="F182" i="1"/>
  <c r="D183" i="1"/>
  <c r="D182" i="1" s="1"/>
  <c r="D10" i="1"/>
  <c r="F10" i="1"/>
  <c r="E10" i="1"/>
  <c r="D251" i="1" l="1"/>
  <c r="F251" i="1"/>
  <c r="E251" i="1"/>
</calcChain>
</file>

<file path=xl/sharedStrings.xml><?xml version="1.0" encoding="utf-8"?>
<sst xmlns="http://schemas.openxmlformats.org/spreadsheetml/2006/main" count="797" uniqueCount="465">
  <si>
    <t>рублей</t>
  </si>
  <si>
    <t>Наименование</t>
  </si>
  <si>
    <t>Код бюджетной классификации Российской Федерации</t>
  </si>
  <si>
    <t>2019 год</t>
  </si>
  <si>
    <t>2020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</si>
  <si>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</si>
  <si>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</si>
  <si>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</si>
  <si>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</si>
  <si>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</si>
  <si>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</si>
  <si>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</si>
  <si>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</si>
  <si>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</si>
  <si>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</si>
  <si>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</si>
  <si>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</si>
  <si>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</si>
  <si>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</si>
  <si>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</si>
  <si>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</si>
  <si>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</si>
  <si>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</si>
  <si>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</si>
  <si>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</si>
  <si>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</si>
  <si>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</si>
  <si>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100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</si>
  <si>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</si>
  <si>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</si>
  <si>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</si>
  <si>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</si>
  <si>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1 03 02260 01 0000 110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</si>
  <si>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</si>
  <si>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</si>
  <si>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</si>
  <si>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</si>
  <si>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</si>
  <si>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</si>
  <si>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</si>
  <si>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</si>
  <si>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</si>
  <si>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</si>
  <si>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</si>
  <si>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</si>
  <si>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</si>
  <si>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</si>
  <si>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</si>
  <si>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</si>
  <si>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</si>
  <si>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</si>
  <si>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</si>
  <si>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</si>
  <si>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</si>
  <si>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</si>
  <si>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</si>
  <si>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</si>
  <si>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</si>
  <si>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</si>
  <si>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</si>
  <si>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</si>
  <si>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</si>
  <si>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</si>
  <si>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</si>
  <si>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 xml:space="preserve">Земельный налог с организаций 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</si>
  <si>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</si>
  <si>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</si>
  <si>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</si>
  <si>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</si>
  <si>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</si>
  <si>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 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</si>
  <si>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</si>
  <si>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</si>
  <si>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</si>
  <si>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</si>
  <si>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</si>
  <si>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</si>
  <si>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</si>
  <si>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</si>
  <si>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</si>
  <si>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</si>
  <si>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</si>
  <si>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</si>
  <si>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</si>
  <si>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городских округов</t>
  </si>
  <si>
    <t>909</t>
  </si>
  <si>
    <t>1 08 07173 01 0000 110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</si>
  <si>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</si>
  <si>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</si>
  <si>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</si>
  <si>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</si>
  <si>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</si>
  <si>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</si>
  <si>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</si>
  <si>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</si>
  <si>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</si>
  <si>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</si>
  <si>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</si>
  <si>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</si>
  <si>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</si>
  <si>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</si>
  <si>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</si>
  <si>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</si>
  <si>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</si>
  <si>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</si>
  <si>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</si>
  <si>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</si>
  <si>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</si>
  <si>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</si>
  <si>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</si>
  <si>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</si>
  <si>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</si>
  <si>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</si>
  <si>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</si>
  <si>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</si>
  <si>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</si>
  <si>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</si>
  <si>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</si>
  <si>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</si>
  <si>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</si>
  <si>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</si>
  <si>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</si>
  <si>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</si>
  <si>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</si>
  <si>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</si>
  <si>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</si>
  <si>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</si>
  <si>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</si>
  <si>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</si>
  <si>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</si>
  <si>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</si>
  <si>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</si>
  <si>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</si>
  <si>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</si>
  <si>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</si>
  <si>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</si>
  <si>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ДОХОДЫ ОТ ОКАЗАНИЯ ПЛАТНЫХ УСЛУГ(РАБОТ)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</si>
  <si>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</si>
  <si>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</si>
  <si>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</si>
  <si>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</si>
  <si>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</si>
  <si>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 xml:space="preserve">Прочие доходы от оказания платных услуг (работ) получателями средств бюджетов городских округов 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</si>
  <si>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</si>
  <si>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</si>
  <si>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</si>
  <si>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</si>
  <si>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</si>
  <si>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</si>
  <si>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</si>
  <si>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</si>
  <si>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903</t>
  </si>
  <si>
    <t>905</t>
  </si>
  <si>
    <t>907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</si>
  <si>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</si>
  <si>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</si>
  <si>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</si>
  <si>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</si>
  <si>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Прочие доходы от компенсации затрат бюджетов городских округов (возмещение за проезд пассажиров и провоз багажа по муниципальным маршрутам регулярных перевозок)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</si>
  <si>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</si>
  <si>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</si>
  <si>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</si>
  <si>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</si>
  <si>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</si>
  <si>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</si>
  <si>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</si>
  <si>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</si>
  <si>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 xml:space="preserve">Доходы от продажи земельных участков, находящихся в государственной и муниципальной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</si>
  <si>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</si>
  <si>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</si>
  <si>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</si>
  <si>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</si>
  <si>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</si>
  <si>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</si>
  <si>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</si>
  <si>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</si>
  <si>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</si>
  <si>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</si>
  <si>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</si>
  <si>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Денежные взыскания (штрафы) за нарушение законодательства о налогах и сборах</t>
  </si>
  <si>
    <t>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</si>
  <si>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</si>
  <si>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1 16 03010 01 0000 140 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</si>
  <si>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</si>
  <si>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1 16 03030 01 0000 140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</si>
  <si>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</si>
  <si>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</si>
  <si>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</si>
  <si>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1 16 08010 01 0000 140</t>
  </si>
  <si>
    <t>141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</si>
  <si>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</si>
  <si>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</si>
  <si>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1 16 08020 01 0000 140</t>
  </si>
  <si>
    <t>Денежные взыскания (штрафы) за нарушение бюджетного законодательства (в части бюджетов городских округов)</t>
  </si>
  <si>
    <t>1 16 18040 04 0000 140</t>
  </si>
  <si>
    <t>912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</si>
  <si>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</si>
  <si>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1 16 25000 00 0000 140</t>
  </si>
  <si>
    <t>Денежные взыскания (штрафы) за нарушение законодательства в области охраны окружающей среды</t>
  </si>
  <si>
    <t>1 16 25050 01 0000 140</t>
  </si>
  <si>
    <t>815</t>
  </si>
  <si>
    <t>Денежные взыскания (штрафы) за нарушение земельного законодательства</t>
  </si>
  <si>
    <t>1 16 25060 01 0000 140</t>
  </si>
  <si>
    <t>321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</si>
  <si>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</si>
  <si>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1 16 28000 01 0000 140</t>
  </si>
  <si>
    <t>Денежные взыскания (штрафы) за правонарушения в области дорожного движения</t>
  </si>
  <si>
    <t>1 16 30000 01 0000 140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</si>
  <si>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 </t>
  </si>
  <si>
    <t>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</si>
  <si>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</si>
  <si>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 xml:space="preserve"> 1 16 30013 01 0000 140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</si>
  <si>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</si>
  <si>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</si>
  <si>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</si>
  <si>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</si>
  <si>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</si>
  <si>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832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</si>
  <si>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</si>
  <si>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городских округов</t>
  </si>
  <si>
    <t>076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</si>
  <si>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</si>
  <si>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1 16 37000 00 0000 140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</si>
  <si>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</si>
  <si>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</si>
  <si>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1 16 43000 01 0000 140</t>
  </si>
  <si>
    <t>177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</si>
  <si>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</si>
  <si>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1 16 51000 02 0000 140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</si>
  <si>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 </t>
  </si>
  <si>
    <t>1 16 51020 02 0000 140</t>
  </si>
  <si>
    <t>Прочие поступления от денежных взысканий (штрафов) и иных сумм в возмещение ущерба</t>
  </si>
  <si>
    <t>1 16 90000 00 0000 140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</si>
  <si>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</si>
  <si>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1 16 90040 04 0000 140 </t>
  </si>
  <si>
    <t>180</t>
  </si>
  <si>
    <t>415</t>
  </si>
  <si>
    <t>809</t>
  </si>
  <si>
    <t>840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</si>
  <si>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</si>
  <si>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</si>
  <si>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</si>
  <si>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</si>
  <si>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</si>
  <si>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</si>
  <si>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</si>
  <si>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</si>
  <si>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</si>
  <si>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</si>
  <si>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</si>
  <si>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</si>
  <si>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</si>
  <si>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</si>
  <si>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</si>
  <si>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</si>
  <si>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Прочие субсидии бюджетам городских округов (субсидии местным бюджетам на софинансирование мероприятий по капитальному ремонту образовательных организаций Иркутской области)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</si>
  <si>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</si>
  <si>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</si>
  <si>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</si>
  <si>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</si>
  <si>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</si>
  <si>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</si>
  <si>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</si>
  <si>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</si>
  <si>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</si>
  <si>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отдельных областных государственных полномочий  в сфере труда</t>
  </si>
  <si>
    <t>Осуществление 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</si>
  <si>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</si>
  <si>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</si>
  <si>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</si>
  <si>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</si>
  <si>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</si>
  <si>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</si>
  <si>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</si>
  <si>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</si>
  <si>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</si>
  <si>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</si>
  <si>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</si>
  <si>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</si>
  <si>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ИСТОЧНИКИ ВНУТРЕННЕГО ФИНАНСИРОВАНИЯ ДЕФИЦИТА БЮДЖЕТА</t>
  </si>
  <si>
    <t>Кредиты  кредитных организаций  в  валюте  Российской  Федерации</t>
  </si>
  <si>
    <t xml:space="preserve"> 01 02 00 00 00 0000 000</t>
  </si>
  <si>
    <t>Получение  кредитов  от  кредитных  организаций  в  валюте  Российской  Федерации</t>
  </si>
  <si>
    <t xml:space="preserve">  01 02 00 00 00 0000 700</t>
  </si>
  <si>
    <t xml:space="preserve">Получение  кредитов   от кредитных  организаций   бюджетами  городских  округов  в  валюте  Российской  Федерации </t>
  </si>
  <si>
    <t xml:space="preserve"> 01 02 00 00 04 0000 710</t>
  </si>
  <si>
    <t>Погашение  кредитов, предоставленных  кредитными  организациями в  валюте  Российской  Федерации</t>
  </si>
  <si>
    <t xml:space="preserve"> 01 02 00 00 00 0000 800</t>
  </si>
  <si>
    <t>Погашение бюджетами городских округов  кредитов от  кредитных  организаций  в  валюте   Российской  Федерации</t>
  </si>
  <si>
    <t xml:space="preserve"> 01 02 00 00 04 0000 810</t>
  </si>
  <si>
    <t>Бюджетные кредиты от других бюджетов бюджетной системы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</si>
  <si>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</si>
  <si>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 в валюте Российской Федерации</t>
  </si>
  <si>
    <t xml:space="preserve"> 01 03 01 00 00 0000 000</t>
  </si>
  <si>
    <t>Погашение  бюджетных   кредитов, полученных  от  других бюджетов бюджетной системы Российской  Федерации в  валюте  Российской  Федерации</t>
  </si>
  <si>
    <t xml:space="preserve"> 01 03 01 00 00 0000 800</t>
  </si>
  <si>
    <t>Погашение  бюджетами  городских  округов кредитов  от  других бюджетов бюджетной системы Российской  Федерации   в  валюте  Российской  Федерации</t>
  </si>
  <si>
    <t xml:space="preserve"> 01 03 01 00 04 0000 810</t>
  </si>
  <si>
    <t>Изменение  остатков средств  на  счетах  по  учёту   средств  бюджетов</t>
  </si>
  <si>
    <t xml:space="preserve"> 01 05 00 00 00 0000 000</t>
  </si>
  <si>
    <t>Увеличение остатков  средств  бюджетов</t>
  </si>
  <si>
    <t xml:space="preserve"> 01 05 00 00 00 0000 500</t>
  </si>
  <si>
    <t>Увеличение  прочих остатков  средств  бюджетов</t>
  </si>
  <si>
    <t xml:space="preserve"> 01 05 02 00 00 0000 500</t>
  </si>
  <si>
    <t xml:space="preserve">Увеличение  прочих остатков  денежных средств  бюджетов </t>
  </si>
  <si>
    <t xml:space="preserve"> 01 05 02 01 00 0000 510</t>
  </si>
  <si>
    <t>Увеличение  прочих остатков  денежных средств   бюджетов городских округов</t>
  </si>
  <si>
    <t xml:space="preserve"> 01 05 02 01 04 0000 510</t>
  </si>
  <si>
    <t>Уменьшение остатков  средств  бюджетов</t>
  </si>
  <si>
    <t xml:space="preserve"> 01 05 00 00 00 0000 600</t>
  </si>
  <si>
    <t>Уменьшение прочих остатков средств  бюджетов</t>
  </si>
  <si>
    <t xml:space="preserve"> 01 05 02 00 00 0000 600</t>
  </si>
  <si>
    <t>Уменьшение прочих остатков  денежных средств  бюджетов</t>
  </si>
  <si>
    <t xml:space="preserve"> 01 05 02 01 00 0000 610</t>
  </si>
  <si>
    <t>Уменьшение прочих остатков  денежных средств  бюджетов городских округов</t>
  </si>
  <si>
    <t xml:space="preserve"> 01 05 02 01 04 0000 610</t>
  </si>
  <si>
    <t>Прочие поступления от денежных взысканий (штрафов) и иных сумм в возмещение ущерба, зачисляемые в бюджеты городских округов (штрафы за пользование денежными средствами)</t>
  </si>
  <si>
    <t xml:space="preserve">1 16 90040 04 0035 140 </t>
  </si>
  <si>
    <t>Прочие поступления от денежных взысканий (штрафов) и иных сумм в возмещение ущерба, зачисляемые в бюджеты городских округов (неосновательное обогащение)</t>
  </si>
  <si>
    <t xml:space="preserve">1 16 90040 04 0038 140 </t>
  </si>
  <si>
    <t>Прогнозируемые доходы и источники финансирования дефицита бюджета города на 2019 год и плановый период 2020 и 2021 годов</t>
  </si>
  <si>
    <t>2021 год</t>
  </si>
  <si>
    <t>Прочие неналоговые доходы бюджетов городских округов (проценты за рассрочку приобретаемого арендуемого имущества)</t>
  </si>
  <si>
    <t>2 02 10000 00 0000 150</t>
  </si>
  <si>
    <t>2 02 15001 00 0000 150</t>
  </si>
  <si>
    <t>2 02 20000 00 0000 150</t>
  </si>
  <si>
    <t>2 02 29999 00 0000 150</t>
  </si>
  <si>
    <t>2 02 29999 04 0000 150</t>
  </si>
  <si>
    <t>2 02 30000 00 0000 150</t>
  </si>
  <si>
    <t>2 02 30022 00 0000 150</t>
  </si>
  <si>
    <t>2 02 30022 04 0000 150</t>
  </si>
  <si>
    <t>2 02 30024 00 0000 150</t>
  </si>
  <si>
    <t>2 02 30024 04 0000 150</t>
  </si>
  <si>
    <t>2 02 35120 00 0000 150</t>
  </si>
  <si>
    <t xml:space="preserve"> 202 35120 04 0000 150</t>
  </si>
  <si>
    <t>2 02 39999 00 0000 150</t>
  </si>
  <si>
    <t>2 02 39999 04 0000 150</t>
  </si>
  <si>
    <t>2 07 04050 04 0000 150</t>
  </si>
  <si>
    <t xml:space="preserve">Плата за размещение твердых коммунальных отходов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</si>
  <si>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 </t>
  </si>
  <si>
    <t xml:space="preserve"> 1 16 35000 00 0000 140</t>
  </si>
  <si>
    <t xml:space="preserve"> 1 16 33040 04 0000 140</t>
  </si>
  <si>
    <t xml:space="preserve"> 1 16 35020 04 0000 140</t>
  </si>
  <si>
    <t>1 17 05040 04 1021 180</t>
  </si>
  <si>
    <t>1 17 05040 04 1022 180</t>
  </si>
  <si>
    <t>Дотации бюджетам городских округов на выравнивание бюджетной обеспеченности (из фонда финансовой поддержки муниципальных районов (городских округов) Иркутской области</t>
  </si>
  <si>
    <t>Дотации бюджетам городских округов на выравнивание бюджетной обеспеченности (из фонда финансовой поддержки поселений Иркутской области)</t>
  </si>
  <si>
    <t>2 02 15001 04 0092 150</t>
  </si>
  <si>
    <t>2 02 15001 04 0091 150</t>
  </si>
  <si>
    <t xml:space="preserve"> 1 12 01042 01 0000 120</t>
  </si>
  <si>
    <t>1 12 04042 04 1000 120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</si>
  <si>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</si>
  <si>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2 07 00000 00 0000 000</t>
  </si>
  <si>
    <t>2 07 04000 04 0000 150</t>
  </si>
  <si>
    <t>Прочие безвозмездные поступления в бюджеты городских округ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</si>
  <si>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</si>
  <si>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Прочие неналоговые доходы бюджетов городских округов (плата за  размещение нестационарных торговых объектов) (сумма платежа)</t>
  </si>
  <si>
    <t>Прочие неналоговые доходы бюджетов городских округов (плата за размещение объектов) (сумма платежа)</t>
  </si>
  <si>
    <t>Прочие неналоговые доходы бюджетов городских округов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</si>
  <si>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1 17 05040 04 1019 180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</si>
  <si>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</si>
  <si>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</si>
  <si>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</si>
  <si>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</si>
  <si>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</si>
  <si>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  1 03 02241 01 0000 110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</si>
  <si>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</si>
  <si>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</si>
  <si>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1 13 02994 04 0000 130</t>
  </si>
  <si>
    <t>1 11 09044 04 0000 120</t>
  </si>
  <si>
    <t>1 11 09044 04 0064 120</t>
  </si>
  <si>
    <t>1 13 02994 04 0027 130</t>
  </si>
  <si>
    <t>1 16 37030 04 0000 140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</si>
  <si>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</si>
  <si>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</si>
  <si>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</si>
  <si>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</si>
  <si>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</si>
  <si>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2 19 60010 04 0000 150</t>
  </si>
  <si>
    <t>2 02 39999 04 0041 150</t>
  </si>
  <si>
    <t>2 02 25466 04 0000 150</t>
  </si>
  <si>
    <t>902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</si>
  <si>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</si>
  <si>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906</t>
  </si>
  <si>
    <t>2 02 25497 04 0000 150</t>
  </si>
  <si>
    <t>2 02 25497 00 0000 150</t>
  </si>
  <si>
    <t>2 02 25466 00 0000 150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</si>
  <si>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</si>
  <si>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</si>
  <si>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2 02 25519 00 0000 150</t>
  </si>
  <si>
    <t>Прочие субсидии бюджетам городских округов (субсидии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</si>
  <si>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</si>
  <si>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на реализацию мероприятий перечня проектов народных инициатив)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</si>
  <si>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</si>
  <si>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</si>
  <si>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</si>
  <si>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</si>
  <si>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</si>
  <si>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</si>
  <si>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</si>
  <si>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</si>
  <si>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 округов  от 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</si>
  <si>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</si>
  <si>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</si>
  <si>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</si>
  <si>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 xml:space="preserve">                                                     1 03 02251 01 0000 110
</t>
  </si>
  <si>
    <t xml:space="preserve">                                                            1 03 02261 01 0000 110
</t>
  </si>
  <si>
    <t>Прочие доходы от  компенсации затрат бюджетов городских округов</t>
  </si>
  <si>
    <t xml:space="preserve">Прочие неналоговые доходы бюджетов городских округов 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</si>
  <si>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</si>
  <si>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 (суммы платежа)</t>
  </si>
  <si>
    <t>1 17 05040 04 0019 180</t>
  </si>
  <si>
    <t>1 17 05040 04 0021 180</t>
  </si>
  <si>
    <t>1 17 05040 04 0022 180</t>
  </si>
  <si>
    <t xml:space="preserve">Государственная пошлина по делам, рассматриваемым в судах общей юрисдикции, мировыми судьями </t>
  </si>
  <si>
    <t>Прочие субсидии бюджетам городских округов (субсидии на реализацию мероприятий, направленных на улучшение показателей планирования и исполнения бюджетов муниципальных образований Иркутской области)</t>
  </si>
  <si>
    <t>Прочие субсидии бюджетам городских округов (субсидии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области)</t>
  </si>
  <si>
    <t>2 02 25519 04 0000 150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</si>
  <si>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</si>
  <si>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</si>
  <si>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</si>
  <si>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софинансирование мероприятий по капитальному ремонту объектов муниципальной собственности в сфере культуры)</t>
  </si>
  <si>
    <t>2 02 20077 04 0000 150</t>
  </si>
  <si>
    <t>2 02 20077 00 0000 150</t>
  </si>
  <si>
    <t xml:space="preserve"> 2 19 25527 04 0000 150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</si>
  <si>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из бюджетов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</si>
  <si>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(плата за пользование жилым помещением по договорам социального найма) (пени и проценты)</t>
  </si>
  <si>
    <t>1 11 09 044 04 2064 120</t>
  </si>
  <si>
    <t>Председатель Городской Думы</t>
  </si>
  <si>
    <t xml:space="preserve">Мэр города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</si>
  <si>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</si>
  <si>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</si>
  <si>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</si>
  <si>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</si>
  <si>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</si>
  <si>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21.12.2018г. № 56/407,
в редакции решения Городской Думы 
города Усть-Илимска от 00.00.2019г. №
</t>
    </r>
    <r>
      <rPr>
        <b/>
        <sz val="10"/>
        <rFont val="Times New Roman"/>
        <family val="1"/>
        <charset val="204"/>
      </rPr>
      <t xml:space="preserve">
</t>
    </r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</si>
  <si>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</si>
  <si>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2 02 25555 04 0000 150</t>
  </si>
  <si>
    <t>2 02 25555 00 0000 150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</si>
  <si>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</si>
  <si>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</si>
  <si>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</si>
  <si>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бюджетам на поддержку мер по обеспечению сбалансированности бюджетов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</si>
  <si>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</si>
  <si>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</si>
  <si>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 (субсидии местным бюджетам в целях софинансирования расходных обязательств муниципальных образований Иркутской области по созданию мест (площадок) накопления твердых коммунальных отходов на 2019 год)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</si>
  <si>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</si>
  <si>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</si>
  <si>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</si>
  <si>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</si>
  <si>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</si>
  <si>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1 14 02043 04 0000 440</t>
  </si>
  <si>
    <t xml:space="preserve">1 16 90040 04 0037 140 </t>
  </si>
  <si>
    <t>Прочие поступления от денежных взысканий (штрафов) и иных сумм в возмещение ущерба, зачисляемые в бюджеты городских округов (денежные средства, поступающие в дорожный фонд в процессе проведения процедуры конкурса или аукциона)</t>
  </si>
  <si>
    <t>322</t>
  </si>
  <si>
    <t>831</t>
  </si>
  <si>
    <t>1 17 05040 04 0018 180</t>
  </si>
  <si>
    <t>Прочие неналоговые доходы бюджетов городских округов (в области использования автомобильных дорог общего пользования местного значения и осуществления дорожной деятельности)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</si>
  <si>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</si>
  <si>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2 02 25081 04 0000 150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</si>
  <si>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</si>
  <si>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2 02 25081 00 0000 150</t>
  </si>
  <si>
    <t xml:space="preserve">            А.П. Чихирьков</t>
  </si>
  <si>
    <t xml:space="preserve">    А.И. Щекина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</si>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</sst>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р_.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9" fillId="0" borderId="4">
      <alignment horizontal="left" wrapText="1" indent="2"/>
    </xf>
    <xf numFmtId="49" fontId="9" fillId="0" borderId="5">
      <alignment horizontal="center" shrinkToFit="1"/>
    </xf>
    <xf numFmtId="49" fontId="13" fillId="0" borderId="3">
      <alignment horizontal="center"/>
    </xf>
  </cellStyleXfs>
  <cellXfs count="91">
    <xf numFmtId="0" fontId="0" fillId="0" borderId="0" xfId="0"/>
    <xf numFmtId="0" fontId="3" fillId="2" borderId="0" xfId="0" applyFont="1" applyFill="1" applyAlignment="1">
      <alignment horizontal="center"/>
    </xf>
    <xf numFmtId="9" fontId="2" fillId="2" borderId="0" xfId="3" applyFont="1" applyFill="1" applyAlignment="1">
      <alignment vertical="top" wrapText="1"/>
    </xf>
    <xf numFmtId="0" fontId="3" fillId="2" borderId="0" xfId="0" applyFont="1" applyFill="1"/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/>
    </xf>
    <xf numFmtId="49" fontId="3" fillId="2" borderId="1" xfId="4" applyNumberFormat="1" applyFont="1" applyFill="1" applyBorder="1" applyAlignment="1">
      <alignment horizontal="center" vertical="center"/>
    </xf>
    <xf numFmtId="164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0" xfId="0" applyFont="1" applyFill="1"/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1" xfId="5" applyNumberFormat="1" applyFont="1" applyFill="1" applyBorder="1" applyAlignment="1" applyProtection="1">
      <alignment horizontal="left" vertical="center" wrapText="1"/>
      <protection hidden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1" xfId="7" applyNumberFormat="1" applyFont="1" applyFill="1" applyBorder="1" applyAlignment="1" applyProtection="1">
      <alignment horizontal="left" vertical="center" wrapText="1"/>
      <protection hidden="1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indent="3"/>
    </xf>
    <xf numFmtId="4" fontId="3" fillId="2" borderId="1" xfId="8" applyNumberFormat="1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0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7" applyFont="1" applyFill="1"/>
    <xf numFmtId="4" fontId="3" fillId="2" borderId="0" xfId="7" applyNumberFormat="1" applyFont="1" applyFill="1"/>
    <xf numFmtId="0" fontId="4" fillId="2" borderId="0" xfId="7" applyFont="1" applyFill="1" applyAlignment="1">
      <alignment horizontal="center" wrapText="1"/>
    </xf>
    <xf numFmtId="0" fontId="11" fillId="2" borderId="0" xfId="0" applyFont="1" applyFill="1" applyBorder="1"/>
    <xf numFmtId="0" fontId="4" fillId="2" borderId="0" xfId="7" applyFont="1" applyFill="1" applyAlignment="1">
      <alignment horizontal="center"/>
    </xf>
    <xf numFmtId="0" fontId="4" fillId="2" borderId="0" xfId="0" applyFont="1" applyFill="1" applyBorder="1"/>
    <xf numFmtId="4" fontId="4" fillId="2" borderId="0" xfId="0" applyNumberFormat="1" applyFont="1" applyFill="1" applyBorder="1"/>
    <xf numFmtId="0" fontId="12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2" fontId="3" fillId="2" borderId="1" xfId="0" applyNumberFormat="1" applyFont="1" applyFill="1" applyBorder="1" applyAlignment="1">
      <alignment horizontal="left" vertical="center" indent="3"/>
    </xf>
    <xf numFmtId="0" fontId="3" fillId="2" borderId="1" xfId="4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NumberFormat="1" applyFont="1" applyFill="1" applyBorder="1" applyAlignment="1" applyProtection="1">
      <alignment horizontal="left" vertical="center" wrapText="1"/>
      <protection locked="0"/>
    </xf>
    <xf numFmtId="0" fontId="3" fillId="2" borderId="1" xfId="4" applyNumberFormat="1" applyFont="1" applyFill="1" applyBorder="1" applyAlignment="1">
      <alignment horizontal="left" vertical="center" wrapText="1" shrinkToFit="1"/>
    </xf>
    <xf numFmtId="0" fontId="3" fillId="2" borderId="1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horizontal="left" vertical="center" wrapText="1"/>
    </xf>
    <xf numFmtId="0" fontId="4" fillId="2" borderId="0" xfId="5" applyNumberFormat="1" applyFont="1" applyFill="1" applyAlignment="1">
      <alignment horizontal="left" wrapText="1"/>
    </xf>
    <xf numFmtId="0" fontId="2" fillId="2" borderId="0" xfId="0" applyNumberFormat="1" applyFont="1" applyFill="1" applyBorder="1" applyAlignment="1">
      <alignment horizontal="left" vertical="center" wrapText="1"/>
    </xf>
    <xf numFmtId="4" fontId="2" fillId="2" borderId="0" xfId="0" applyNumberFormat="1" applyFont="1" applyFill="1"/>
    <xf numFmtId="0" fontId="2" fillId="2" borderId="0" xfId="0" applyFont="1" applyFill="1" applyBorder="1" applyAlignment="1">
      <alignment horizontal="center"/>
    </xf>
    <xf numFmtId="0" fontId="4" fillId="2" borderId="0" xfId="5" applyNumberFormat="1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/>
    </xf>
    <xf numFmtId="0" fontId="3" fillId="2" borderId="1" xfId="11" applyNumberFormat="1" applyFont="1" applyFill="1" applyBorder="1" applyAlignment="1" applyProtection="1">
      <alignment horizontal="left" vertical="center" wrapText="1"/>
    </xf>
    <xf numFmtId="49" fontId="3" fillId="2" borderId="1" xfId="12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44" fontId="3" fillId="2" borderId="1" xfId="2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9" applyNumberFormat="1" applyFont="1" applyFill="1" applyBorder="1" applyAlignment="1" applyProtection="1">
      <alignment horizontal="left" wrapText="1"/>
    </xf>
    <xf numFmtId="49" fontId="3" fillId="2" borderId="1" xfId="1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3" fillId="2" borderId="0" xfId="4" applyNumberFormat="1" applyFont="1" applyFill="1" applyBorder="1" applyAlignment="1">
      <alignment horizontal="left" vertical="center" wrapText="1"/>
    </xf>
    <xf numFmtId="49" fontId="3" fillId="2" borderId="0" xfId="4" applyNumberFormat="1" applyFont="1" applyFill="1" applyBorder="1" applyAlignment="1">
      <alignment horizontal="center" vertical="center"/>
    </xf>
    <xf numFmtId="0" fontId="3" fillId="2" borderId="0" xfId="4" applyFont="1" applyFill="1" applyBorder="1" applyAlignment="1">
      <alignment horizontal="center" vertical="center"/>
    </xf>
    <xf numFmtId="4" fontId="3" fillId="2" borderId="0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8" applyFont="1" applyFill="1" applyBorder="1" applyAlignment="1">
      <alignment horizontal="left" vertical="center" wrapText="1"/>
    </xf>
    <xf numFmtId="3" fontId="3" fillId="2" borderId="1" xfId="4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 indent="5"/>
    </xf>
    <xf numFmtId="0" fontId="4" fillId="2" borderId="0" xfId="5" applyFont="1" applyFill="1" applyAlignment="1">
      <alignment horizontal="left"/>
    </xf>
    <xf numFmtId="0" fontId="4" fillId="2" borderId="0" xfId="5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4">
    <cellStyle name="xl123" xfId="11"/>
    <cellStyle name="xl128" xfId="12"/>
    <cellStyle name="xl34" xfId="9"/>
    <cellStyle name="xl44" xfId="13"/>
    <cellStyle name="xl52" xfId="10"/>
    <cellStyle name="Денежный" xfId="2" builtinId="4"/>
    <cellStyle name="Обычный" xfId="0" builtinId="0"/>
    <cellStyle name="Обычный 2" xfId="5"/>
    <cellStyle name="Обычный_tmp" xfId="7"/>
    <cellStyle name="Обычный_доходы за январь " xfId="6"/>
    <cellStyle name="Обычный_Лист1" xfId="8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2"/>
  <sheetViews>
    <sheetView tabSelected="1" workbookViewId="0">
      <selection activeCell="B24" sqref="B24"/>
    </sheetView>
  </sheetViews>
  <sheetFormatPr defaultRowHeight="12.75" x14ac:dyDescent="0.2"/>
  <cols>
    <col min="1" max="1" width="54.85546875" style="51" customWidth="1"/>
    <col min="2" max="2" width="8.42578125" style="45" customWidth="1"/>
    <col min="3" max="3" width="21.5703125" style="46" customWidth="1"/>
    <col min="4" max="4" width="15.7109375" style="3" customWidth="1"/>
    <col min="5" max="5" width="15.28515625" style="7" customWidth="1"/>
    <col min="6" max="6" width="15.7109375" style="3" customWidth="1"/>
    <col min="7" max="20" width="8.85546875" style="3" hidden="1" customWidth="1"/>
    <col min="21" max="22" width="8.85546875" style="3" customWidth="1"/>
    <col min="23" max="23" width="8.85546875" style="17" customWidth="1"/>
    <col min="24" max="25" width="8.85546875" style="3" customWidth="1"/>
    <col min="26" max="26" width="8.85546875" style="3"/>
    <col min="27" max="27" width="10" style="3" bestFit="1" customWidth="1"/>
    <col min="28" max="241" width="8.85546875" style="3"/>
    <col min="242" max="242" width="54.85546875" style="3" customWidth="1"/>
    <col min="243" max="243" width="7" style="3" customWidth="1"/>
    <col min="244" max="244" width="21.7109375" style="3" customWidth="1"/>
    <col min="245" max="245" width="16.28515625" style="3" customWidth="1"/>
    <col min="246" max="246" width="15.28515625" style="3" customWidth="1"/>
    <col min="247" max="247" width="15.5703125" style="3" customWidth="1"/>
    <col min="248" max="259" width="0" style="3" hidden="1" customWidth="1"/>
    <col min="260" max="497" width="8.85546875" style="3"/>
    <col min="498" max="498" width="54.85546875" style="3" customWidth="1"/>
    <col min="499" max="499" width="7" style="3" customWidth="1"/>
    <col min="500" max="500" width="21.7109375" style="3" customWidth="1"/>
    <col min="501" max="501" width="16.28515625" style="3" customWidth="1"/>
    <col min="502" max="502" width="15.28515625" style="3" customWidth="1"/>
    <col min="503" max="503" width="15.5703125" style="3" customWidth="1"/>
    <col min="504" max="515" width="0" style="3" hidden="1" customWidth="1"/>
    <col min="516" max="753" width="8.85546875" style="3"/>
    <col min="754" max="754" width="54.85546875" style="3" customWidth="1"/>
    <col min="755" max="755" width="7" style="3" customWidth="1"/>
    <col min="756" max="756" width="21.7109375" style="3" customWidth="1"/>
    <col min="757" max="757" width="16.28515625" style="3" customWidth="1"/>
    <col min="758" max="758" width="15.28515625" style="3" customWidth="1"/>
    <col min="759" max="759" width="15.5703125" style="3" customWidth="1"/>
    <col min="760" max="771" width="0" style="3" hidden="1" customWidth="1"/>
    <col min="772" max="1009" width="8.85546875" style="3"/>
    <col min="1010" max="1010" width="11.7109375" style="3" customWidth="1"/>
    <col min="1011" max="1011" width="7" style="3" customWidth="1"/>
    <col min="1012" max="1012" width="21.7109375" style="3" customWidth="1"/>
    <col min="1013" max="1013" width="16.28515625" style="3" customWidth="1"/>
    <col min="1014" max="1014" width="15.28515625" style="3" customWidth="1"/>
    <col min="1015" max="1015" width="15.5703125" style="3" customWidth="1"/>
    <col min="1016" max="1027" width="0" style="3" hidden="1" customWidth="1"/>
    <col min="1028" max="1265" width="8.85546875" style="3"/>
    <col min="1266" max="1266" width="54.85546875" style="3" customWidth="1"/>
    <col min="1267" max="1267" width="7" style="3" customWidth="1"/>
    <col min="1268" max="1268" width="21.7109375" style="3" customWidth="1"/>
    <col min="1269" max="1269" width="16.28515625" style="3" customWidth="1"/>
    <col min="1270" max="1270" width="15.28515625" style="3" customWidth="1"/>
    <col min="1271" max="1271" width="15.5703125" style="3" customWidth="1"/>
    <col min="1272" max="1283" width="0" style="3" hidden="1" customWidth="1"/>
    <col min="1284" max="1521" width="8.85546875" style="3"/>
    <col min="1522" max="1522" width="54.85546875" style="3" customWidth="1"/>
    <col min="1523" max="1523" width="7" style="3" customWidth="1"/>
    <col min="1524" max="1524" width="21.7109375" style="3" customWidth="1"/>
    <col min="1525" max="1525" width="16.28515625" style="3" customWidth="1"/>
    <col min="1526" max="1526" width="15.28515625" style="3" customWidth="1"/>
    <col min="1527" max="1527" width="15.5703125" style="3" customWidth="1"/>
    <col min="1528" max="1539" width="0" style="3" hidden="1" customWidth="1"/>
    <col min="1540" max="1777" width="8.85546875" style="3"/>
    <col min="1778" max="1778" width="54.85546875" style="3" customWidth="1"/>
    <col min="1779" max="1779" width="7" style="3" customWidth="1"/>
    <col min="1780" max="1780" width="21.7109375" style="3" customWidth="1"/>
    <col min="1781" max="1781" width="16.28515625" style="3" customWidth="1"/>
    <col min="1782" max="1782" width="15.28515625" style="3" customWidth="1"/>
    <col min="1783" max="1783" width="15.5703125" style="3" customWidth="1"/>
    <col min="1784" max="1795" width="0" style="3" hidden="1" customWidth="1"/>
    <col min="1796" max="2033" width="8.85546875" style="3"/>
    <col min="2034" max="2034" width="54.85546875" style="3" customWidth="1"/>
    <col min="2035" max="2035" width="7" style="3" customWidth="1"/>
    <col min="2036" max="2036" width="21.7109375" style="3" customWidth="1"/>
    <col min="2037" max="2037" width="16.28515625" style="3" customWidth="1"/>
    <col min="2038" max="2038" width="15.28515625" style="3" customWidth="1"/>
    <col min="2039" max="2039" width="15.5703125" style="3" customWidth="1"/>
    <col min="2040" max="2051" width="0" style="3" hidden="1" customWidth="1"/>
    <col min="2052" max="2289" width="8.85546875" style="3"/>
    <col min="2290" max="2290" width="54.85546875" style="3" customWidth="1"/>
    <col min="2291" max="2291" width="7" style="3" customWidth="1"/>
    <col min="2292" max="2292" width="21.7109375" style="3" customWidth="1"/>
    <col min="2293" max="2293" width="16.28515625" style="3" customWidth="1"/>
    <col min="2294" max="2294" width="15.28515625" style="3" customWidth="1"/>
    <col min="2295" max="2295" width="15.5703125" style="3" customWidth="1"/>
    <col min="2296" max="2307" width="0" style="3" hidden="1" customWidth="1"/>
    <col min="2308" max="2545" width="8.85546875" style="3"/>
    <col min="2546" max="2546" width="54.85546875" style="3" customWidth="1"/>
    <col min="2547" max="2547" width="7" style="3" customWidth="1"/>
    <col min="2548" max="2548" width="21.7109375" style="3" customWidth="1"/>
    <col min="2549" max="2549" width="16.28515625" style="3" customWidth="1"/>
    <col min="2550" max="2550" width="15.28515625" style="3" customWidth="1"/>
    <col min="2551" max="2551" width="15.5703125" style="3" customWidth="1"/>
    <col min="2552" max="2563" width="0" style="3" hidden="1" customWidth="1"/>
    <col min="2564" max="2801" width="8.85546875" style="3"/>
    <col min="2802" max="2802" width="54.85546875" style="3" customWidth="1"/>
    <col min="2803" max="2803" width="7" style="3" customWidth="1"/>
    <col min="2804" max="2804" width="21.7109375" style="3" customWidth="1"/>
    <col min="2805" max="2805" width="16.28515625" style="3" customWidth="1"/>
    <col min="2806" max="2806" width="15.28515625" style="3" customWidth="1"/>
    <col min="2807" max="2807" width="15.5703125" style="3" customWidth="1"/>
    <col min="2808" max="2819" width="0" style="3" hidden="1" customWidth="1"/>
    <col min="2820" max="3057" width="8.85546875" style="3"/>
    <col min="3058" max="3058" width="54.85546875" style="3" customWidth="1"/>
    <col min="3059" max="3059" width="7" style="3" customWidth="1"/>
    <col min="3060" max="3060" width="21.7109375" style="3" customWidth="1"/>
    <col min="3061" max="3061" width="16.28515625" style="3" customWidth="1"/>
    <col min="3062" max="3062" width="15.28515625" style="3" customWidth="1"/>
    <col min="3063" max="3063" width="15.5703125" style="3" customWidth="1"/>
    <col min="3064" max="3075" width="0" style="3" hidden="1" customWidth="1"/>
    <col min="3076" max="3313" width="8.85546875" style="3"/>
    <col min="3314" max="3314" width="54.85546875" style="3" customWidth="1"/>
    <col min="3315" max="3315" width="7" style="3" customWidth="1"/>
    <col min="3316" max="3316" width="21.7109375" style="3" customWidth="1"/>
    <col min="3317" max="3317" width="16.28515625" style="3" customWidth="1"/>
    <col min="3318" max="3318" width="15.28515625" style="3" customWidth="1"/>
    <col min="3319" max="3319" width="15.5703125" style="3" customWidth="1"/>
    <col min="3320" max="3331" width="0" style="3" hidden="1" customWidth="1"/>
    <col min="3332" max="3569" width="8.85546875" style="3"/>
    <col min="3570" max="3570" width="54.85546875" style="3" customWidth="1"/>
    <col min="3571" max="3571" width="7" style="3" customWidth="1"/>
    <col min="3572" max="3572" width="21.7109375" style="3" customWidth="1"/>
    <col min="3573" max="3573" width="16.28515625" style="3" customWidth="1"/>
    <col min="3574" max="3574" width="15.28515625" style="3" customWidth="1"/>
    <col min="3575" max="3575" width="15.5703125" style="3" customWidth="1"/>
    <col min="3576" max="3587" width="0" style="3" hidden="1" customWidth="1"/>
    <col min="3588" max="3825" width="8.85546875" style="3"/>
    <col min="3826" max="3826" width="54.85546875" style="3" customWidth="1"/>
    <col min="3827" max="3827" width="7" style="3" customWidth="1"/>
    <col min="3828" max="3828" width="21.7109375" style="3" customWidth="1"/>
    <col min="3829" max="3829" width="16.28515625" style="3" customWidth="1"/>
    <col min="3830" max="3830" width="15.28515625" style="3" customWidth="1"/>
    <col min="3831" max="3831" width="15.5703125" style="3" customWidth="1"/>
    <col min="3832" max="3843" width="0" style="3" hidden="1" customWidth="1"/>
    <col min="3844" max="4081" width="8.85546875" style="3"/>
    <col min="4082" max="4082" width="54.85546875" style="3" customWidth="1"/>
    <col min="4083" max="4083" width="7" style="3" customWidth="1"/>
    <col min="4084" max="4084" width="21.7109375" style="3" customWidth="1"/>
    <col min="4085" max="4085" width="16.28515625" style="3" customWidth="1"/>
    <col min="4086" max="4086" width="15.28515625" style="3" customWidth="1"/>
    <col min="4087" max="4087" width="15.5703125" style="3" customWidth="1"/>
    <col min="4088" max="4099" width="0" style="3" hidden="1" customWidth="1"/>
    <col min="4100" max="4337" width="8.85546875" style="3"/>
    <col min="4338" max="4338" width="54.85546875" style="3" customWidth="1"/>
    <col min="4339" max="4339" width="7" style="3" customWidth="1"/>
    <col min="4340" max="4340" width="21.7109375" style="3" customWidth="1"/>
    <col min="4341" max="4341" width="16.28515625" style="3" customWidth="1"/>
    <col min="4342" max="4342" width="15.28515625" style="3" customWidth="1"/>
    <col min="4343" max="4343" width="15.5703125" style="3" customWidth="1"/>
    <col min="4344" max="4355" width="0" style="3" hidden="1" customWidth="1"/>
    <col min="4356" max="4593" width="8.85546875" style="3"/>
    <col min="4594" max="4594" width="54.85546875" style="3" customWidth="1"/>
    <col min="4595" max="4595" width="7" style="3" customWidth="1"/>
    <col min="4596" max="4596" width="21.7109375" style="3" customWidth="1"/>
    <col min="4597" max="4597" width="16.28515625" style="3" customWidth="1"/>
    <col min="4598" max="4598" width="15.28515625" style="3" customWidth="1"/>
    <col min="4599" max="4599" width="15.5703125" style="3" customWidth="1"/>
    <col min="4600" max="4611" width="0" style="3" hidden="1" customWidth="1"/>
    <col min="4612" max="4849" width="8.85546875" style="3"/>
    <col min="4850" max="4850" width="54.85546875" style="3" customWidth="1"/>
    <col min="4851" max="4851" width="7" style="3" customWidth="1"/>
    <col min="4852" max="4852" width="21.7109375" style="3" customWidth="1"/>
    <col min="4853" max="4853" width="16.28515625" style="3" customWidth="1"/>
    <col min="4854" max="4854" width="15.28515625" style="3" customWidth="1"/>
    <col min="4855" max="4855" width="15.5703125" style="3" customWidth="1"/>
    <col min="4856" max="4867" width="0" style="3" hidden="1" customWidth="1"/>
    <col min="4868" max="5105" width="8.85546875" style="3"/>
    <col min="5106" max="5106" width="54.85546875" style="3" customWidth="1"/>
    <col min="5107" max="5107" width="7" style="3" customWidth="1"/>
    <col min="5108" max="5108" width="21.7109375" style="3" customWidth="1"/>
    <col min="5109" max="5109" width="16.28515625" style="3" customWidth="1"/>
    <col min="5110" max="5110" width="15.28515625" style="3" customWidth="1"/>
    <col min="5111" max="5111" width="15.5703125" style="3" customWidth="1"/>
    <col min="5112" max="5123" width="0" style="3" hidden="1" customWidth="1"/>
    <col min="5124" max="5361" width="8.85546875" style="3"/>
    <col min="5362" max="5362" width="54.85546875" style="3" customWidth="1"/>
    <col min="5363" max="5363" width="7" style="3" customWidth="1"/>
    <col min="5364" max="5364" width="21.7109375" style="3" customWidth="1"/>
    <col min="5365" max="5365" width="16.28515625" style="3" customWidth="1"/>
    <col min="5366" max="5366" width="15.28515625" style="3" customWidth="1"/>
    <col min="5367" max="5367" width="15.5703125" style="3" customWidth="1"/>
    <col min="5368" max="5379" width="0" style="3" hidden="1" customWidth="1"/>
    <col min="5380" max="5617" width="8.85546875" style="3"/>
    <col min="5618" max="5618" width="54.85546875" style="3" customWidth="1"/>
    <col min="5619" max="5619" width="7" style="3" customWidth="1"/>
    <col min="5620" max="5620" width="21.7109375" style="3" customWidth="1"/>
    <col min="5621" max="5621" width="16.28515625" style="3" customWidth="1"/>
    <col min="5622" max="5622" width="15.28515625" style="3" customWidth="1"/>
    <col min="5623" max="5623" width="15.5703125" style="3" customWidth="1"/>
    <col min="5624" max="5635" width="0" style="3" hidden="1" customWidth="1"/>
    <col min="5636" max="5873" width="8.85546875" style="3"/>
    <col min="5874" max="5874" width="54.85546875" style="3" customWidth="1"/>
    <col min="5875" max="5875" width="7" style="3" customWidth="1"/>
    <col min="5876" max="5876" width="21.7109375" style="3" customWidth="1"/>
    <col min="5877" max="5877" width="16.28515625" style="3" customWidth="1"/>
    <col min="5878" max="5878" width="15.28515625" style="3" customWidth="1"/>
    <col min="5879" max="5879" width="15.5703125" style="3" customWidth="1"/>
    <col min="5880" max="5891" width="0" style="3" hidden="1" customWidth="1"/>
    <col min="5892" max="6129" width="8.85546875" style="3"/>
    <col min="6130" max="6130" width="54.85546875" style="3" customWidth="1"/>
    <col min="6131" max="6131" width="7" style="3" customWidth="1"/>
    <col min="6132" max="6132" width="21.7109375" style="3" customWidth="1"/>
    <col min="6133" max="6133" width="16.28515625" style="3" customWidth="1"/>
    <col min="6134" max="6134" width="15.28515625" style="3" customWidth="1"/>
    <col min="6135" max="6135" width="15.5703125" style="3" customWidth="1"/>
    <col min="6136" max="6147" width="0" style="3" hidden="1" customWidth="1"/>
    <col min="6148" max="6385" width="8.85546875" style="3"/>
    <col min="6386" max="6386" width="54.85546875" style="3" customWidth="1"/>
    <col min="6387" max="6387" width="7" style="3" customWidth="1"/>
    <col min="6388" max="6388" width="21.7109375" style="3" customWidth="1"/>
    <col min="6389" max="6389" width="16.28515625" style="3" customWidth="1"/>
    <col min="6390" max="6390" width="15.28515625" style="3" customWidth="1"/>
    <col min="6391" max="6391" width="15.5703125" style="3" customWidth="1"/>
    <col min="6392" max="6403" width="0" style="3" hidden="1" customWidth="1"/>
    <col min="6404" max="6641" width="8.85546875" style="3"/>
    <col min="6642" max="6642" width="54.85546875" style="3" customWidth="1"/>
    <col min="6643" max="6643" width="7" style="3" customWidth="1"/>
    <col min="6644" max="6644" width="21.7109375" style="3" customWidth="1"/>
    <col min="6645" max="6645" width="16.28515625" style="3" customWidth="1"/>
    <col min="6646" max="6646" width="15.28515625" style="3" customWidth="1"/>
    <col min="6647" max="6647" width="15.5703125" style="3" customWidth="1"/>
    <col min="6648" max="6659" width="0" style="3" hidden="1" customWidth="1"/>
    <col min="6660" max="6897" width="8.85546875" style="3"/>
    <col min="6898" max="6898" width="54.85546875" style="3" customWidth="1"/>
    <col min="6899" max="6899" width="7" style="3" customWidth="1"/>
    <col min="6900" max="6900" width="21.7109375" style="3" customWidth="1"/>
    <col min="6901" max="6901" width="16.28515625" style="3" customWidth="1"/>
    <col min="6902" max="6902" width="15.28515625" style="3" customWidth="1"/>
    <col min="6903" max="6903" width="15.5703125" style="3" customWidth="1"/>
    <col min="6904" max="6915" width="0" style="3" hidden="1" customWidth="1"/>
    <col min="6916" max="7153" width="8.85546875" style="3"/>
    <col min="7154" max="7154" width="54.85546875" style="3" customWidth="1"/>
    <col min="7155" max="7155" width="7" style="3" customWidth="1"/>
    <col min="7156" max="7156" width="21.7109375" style="3" customWidth="1"/>
    <col min="7157" max="7157" width="16.28515625" style="3" customWidth="1"/>
    <col min="7158" max="7158" width="15.28515625" style="3" customWidth="1"/>
    <col min="7159" max="7159" width="15.5703125" style="3" customWidth="1"/>
    <col min="7160" max="7171" width="0" style="3" hidden="1" customWidth="1"/>
    <col min="7172" max="7409" width="8.85546875" style="3"/>
    <col min="7410" max="7410" width="54.85546875" style="3" customWidth="1"/>
    <col min="7411" max="7411" width="7" style="3" customWidth="1"/>
    <col min="7412" max="7412" width="21.7109375" style="3" customWidth="1"/>
    <col min="7413" max="7413" width="16.28515625" style="3" customWidth="1"/>
    <col min="7414" max="7414" width="15.28515625" style="3" customWidth="1"/>
    <col min="7415" max="7415" width="15.5703125" style="3" customWidth="1"/>
    <col min="7416" max="7427" width="0" style="3" hidden="1" customWidth="1"/>
    <col min="7428" max="7665" width="8.85546875" style="3"/>
    <col min="7666" max="7666" width="54.85546875" style="3" customWidth="1"/>
    <col min="7667" max="7667" width="7" style="3" customWidth="1"/>
    <col min="7668" max="7668" width="21.7109375" style="3" customWidth="1"/>
    <col min="7669" max="7669" width="16.28515625" style="3" customWidth="1"/>
    <col min="7670" max="7670" width="15.28515625" style="3" customWidth="1"/>
    <col min="7671" max="7671" width="15.5703125" style="3" customWidth="1"/>
    <col min="7672" max="7683" width="0" style="3" hidden="1" customWidth="1"/>
    <col min="7684" max="7921" width="8.85546875" style="3"/>
    <col min="7922" max="7922" width="54.85546875" style="3" customWidth="1"/>
    <col min="7923" max="7923" width="7" style="3" customWidth="1"/>
    <col min="7924" max="7924" width="21.7109375" style="3" customWidth="1"/>
    <col min="7925" max="7925" width="16.28515625" style="3" customWidth="1"/>
    <col min="7926" max="7926" width="15.28515625" style="3" customWidth="1"/>
    <col min="7927" max="7927" width="15.5703125" style="3" customWidth="1"/>
    <col min="7928" max="7939" width="0" style="3" hidden="1" customWidth="1"/>
    <col min="7940" max="8177" width="8.85546875" style="3"/>
    <col min="8178" max="8178" width="54.85546875" style="3" customWidth="1"/>
    <col min="8179" max="8179" width="7" style="3" customWidth="1"/>
    <col min="8180" max="8180" width="21.7109375" style="3" customWidth="1"/>
    <col min="8181" max="8181" width="16.28515625" style="3" customWidth="1"/>
    <col min="8182" max="8182" width="15.28515625" style="3" customWidth="1"/>
    <col min="8183" max="8183" width="15.5703125" style="3" customWidth="1"/>
    <col min="8184" max="8195" width="0" style="3" hidden="1" customWidth="1"/>
    <col min="8196" max="8433" width="8.85546875" style="3"/>
    <col min="8434" max="8434" width="54.85546875" style="3" customWidth="1"/>
    <col min="8435" max="8435" width="7" style="3" customWidth="1"/>
    <col min="8436" max="8436" width="21.7109375" style="3" customWidth="1"/>
    <col min="8437" max="8437" width="16.28515625" style="3" customWidth="1"/>
    <col min="8438" max="8438" width="15.28515625" style="3" customWidth="1"/>
    <col min="8439" max="8439" width="15.5703125" style="3" customWidth="1"/>
    <col min="8440" max="8451" width="0" style="3" hidden="1" customWidth="1"/>
    <col min="8452" max="8689" width="8.85546875" style="3"/>
    <col min="8690" max="8690" width="54.85546875" style="3" customWidth="1"/>
    <col min="8691" max="8691" width="7" style="3" customWidth="1"/>
    <col min="8692" max="8692" width="21.7109375" style="3" customWidth="1"/>
    <col min="8693" max="8693" width="16.28515625" style="3" customWidth="1"/>
    <col min="8694" max="8694" width="15.28515625" style="3" customWidth="1"/>
    <col min="8695" max="8695" width="15.5703125" style="3" customWidth="1"/>
    <col min="8696" max="8707" width="0" style="3" hidden="1" customWidth="1"/>
    <col min="8708" max="8945" width="8.85546875" style="3"/>
    <col min="8946" max="8946" width="54.85546875" style="3" customWidth="1"/>
    <col min="8947" max="8947" width="7" style="3" customWidth="1"/>
    <col min="8948" max="8948" width="21.7109375" style="3" customWidth="1"/>
    <col min="8949" max="8949" width="16.28515625" style="3" customWidth="1"/>
    <col min="8950" max="8950" width="15.28515625" style="3" customWidth="1"/>
    <col min="8951" max="8951" width="15.5703125" style="3" customWidth="1"/>
    <col min="8952" max="8963" width="0" style="3" hidden="1" customWidth="1"/>
    <col min="8964" max="9201" width="8.85546875" style="3"/>
    <col min="9202" max="9202" width="54.85546875" style="3" customWidth="1"/>
    <col min="9203" max="9203" width="7" style="3" customWidth="1"/>
    <col min="9204" max="9204" width="21.7109375" style="3" customWidth="1"/>
    <col min="9205" max="9205" width="16.28515625" style="3" customWidth="1"/>
    <col min="9206" max="9206" width="15.28515625" style="3" customWidth="1"/>
    <col min="9207" max="9207" width="15.5703125" style="3" customWidth="1"/>
    <col min="9208" max="9219" width="0" style="3" hidden="1" customWidth="1"/>
    <col min="9220" max="9457" width="8.85546875" style="3"/>
    <col min="9458" max="9458" width="54.85546875" style="3" customWidth="1"/>
    <col min="9459" max="9459" width="7" style="3" customWidth="1"/>
    <col min="9460" max="9460" width="21.7109375" style="3" customWidth="1"/>
    <col min="9461" max="9461" width="16.28515625" style="3" customWidth="1"/>
    <col min="9462" max="9462" width="15.28515625" style="3" customWidth="1"/>
    <col min="9463" max="9463" width="15.5703125" style="3" customWidth="1"/>
    <col min="9464" max="9475" width="0" style="3" hidden="1" customWidth="1"/>
    <col min="9476" max="9713" width="8.85546875" style="3"/>
    <col min="9714" max="9714" width="54.85546875" style="3" customWidth="1"/>
    <col min="9715" max="9715" width="7" style="3" customWidth="1"/>
    <col min="9716" max="9716" width="21.7109375" style="3" customWidth="1"/>
    <col min="9717" max="9717" width="16.28515625" style="3" customWidth="1"/>
    <col min="9718" max="9718" width="15.28515625" style="3" customWidth="1"/>
    <col min="9719" max="9719" width="15.5703125" style="3" customWidth="1"/>
    <col min="9720" max="9731" width="0" style="3" hidden="1" customWidth="1"/>
    <col min="9732" max="9969" width="8.85546875" style="3"/>
    <col min="9970" max="9970" width="54.85546875" style="3" customWidth="1"/>
    <col min="9971" max="9971" width="7" style="3" customWidth="1"/>
    <col min="9972" max="9972" width="21.7109375" style="3" customWidth="1"/>
    <col min="9973" max="9973" width="16.28515625" style="3" customWidth="1"/>
    <col min="9974" max="9974" width="15.28515625" style="3" customWidth="1"/>
    <col min="9975" max="9975" width="15.5703125" style="3" customWidth="1"/>
    <col min="9976" max="9987" width="0" style="3" hidden="1" customWidth="1"/>
    <col min="9988" max="10225" width="8.85546875" style="3"/>
    <col min="10226" max="10226" width="54.85546875" style="3" customWidth="1"/>
    <col min="10227" max="10227" width="7" style="3" customWidth="1"/>
    <col min="10228" max="10228" width="21.7109375" style="3" customWidth="1"/>
    <col min="10229" max="10229" width="16.28515625" style="3" customWidth="1"/>
    <col min="10230" max="10230" width="15.28515625" style="3" customWidth="1"/>
    <col min="10231" max="10231" width="15.5703125" style="3" customWidth="1"/>
    <col min="10232" max="10243" width="0" style="3" hidden="1" customWidth="1"/>
    <col min="10244" max="10481" width="8.85546875" style="3"/>
    <col min="10482" max="10482" width="54.85546875" style="3" customWidth="1"/>
    <col min="10483" max="10483" width="7" style="3" customWidth="1"/>
    <col min="10484" max="10484" width="21.7109375" style="3" customWidth="1"/>
    <col min="10485" max="10485" width="16.28515625" style="3" customWidth="1"/>
    <col min="10486" max="10486" width="15.28515625" style="3" customWidth="1"/>
    <col min="10487" max="10487" width="15.5703125" style="3" customWidth="1"/>
    <col min="10488" max="10499" width="0" style="3" hidden="1" customWidth="1"/>
    <col min="10500" max="10737" width="8.85546875" style="3"/>
    <col min="10738" max="10738" width="54.85546875" style="3" customWidth="1"/>
    <col min="10739" max="10739" width="7" style="3" customWidth="1"/>
    <col min="10740" max="10740" width="21.7109375" style="3" customWidth="1"/>
    <col min="10741" max="10741" width="16.28515625" style="3" customWidth="1"/>
    <col min="10742" max="10742" width="15.28515625" style="3" customWidth="1"/>
    <col min="10743" max="10743" width="15.5703125" style="3" customWidth="1"/>
    <col min="10744" max="10755" width="0" style="3" hidden="1" customWidth="1"/>
    <col min="10756" max="10993" width="8.85546875" style="3"/>
    <col min="10994" max="10994" width="54.85546875" style="3" customWidth="1"/>
    <col min="10995" max="10995" width="7" style="3" customWidth="1"/>
    <col min="10996" max="10996" width="21.7109375" style="3" customWidth="1"/>
    <col min="10997" max="10997" width="16.28515625" style="3" customWidth="1"/>
    <col min="10998" max="10998" width="15.28515625" style="3" customWidth="1"/>
    <col min="10999" max="10999" width="15.5703125" style="3" customWidth="1"/>
    <col min="11000" max="11011" width="0" style="3" hidden="1" customWidth="1"/>
    <col min="11012" max="11249" width="8.85546875" style="3"/>
    <col min="11250" max="11250" width="54.85546875" style="3" customWidth="1"/>
    <col min="11251" max="11251" width="7" style="3" customWidth="1"/>
    <col min="11252" max="11252" width="21.7109375" style="3" customWidth="1"/>
    <col min="11253" max="11253" width="16.28515625" style="3" customWidth="1"/>
    <col min="11254" max="11254" width="15.28515625" style="3" customWidth="1"/>
    <col min="11255" max="11255" width="15.5703125" style="3" customWidth="1"/>
    <col min="11256" max="11267" width="0" style="3" hidden="1" customWidth="1"/>
    <col min="11268" max="11505" width="8.85546875" style="3"/>
    <col min="11506" max="11506" width="54.85546875" style="3" customWidth="1"/>
    <col min="11507" max="11507" width="7" style="3" customWidth="1"/>
    <col min="11508" max="11508" width="21.7109375" style="3" customWidth="1"/>
    <col min="11509" max="11509" width="16.28515625" style="3" customWidth="1"/>
    <col min="11510" max="11510" width="15.28515625" style="3" customWidth="1"/>
    <col min="11511" max="11511" width="15.5703125" style="3" customWidth="1"/>
    <col min="11512" max="11523" width="0" style="3" hidden="1" customWidth="1"/>
    <col min="11524" max="11761" width="8.85546875" style="3"/>
    <col min="11762" max="11762" width="54.85546875" style="3" customWidth="1"/>
    <col min="11763" max="11763" width="7" style="3" customWidth="1"/>
    <col min="11764" max="11764" width="21.7109375" style="3" customWidth="1"/>
    <col min="11765" max="11765" width="16.28515625" style="3" customWidth="1"/>
    <col min="11766" max="11766" width="15.28515625" style="3" customWidth="1"/>
    <col min="11767" max="11767" width="15.5703125" style="3" customWidth="1"/>
    <col min="11768" max="11779" width="0" style="3" hidden="1" customWidth="1"/>
    <col min="11780" max="12017" width="8.85546875" style="3"/>
    <col min="12018" max="12018" width="54.85546875" style="3" customWidth="1"/>
    <col min="12019" max="12019" width="7" style="3" customWidth="1"/>
    <col min="12020" max="12020" width="21.7109375" style="3" customWidth="1"/>
    <col min="12021" max="12021" width="16.28515625" style="3" customWidth="1"/>
    <col min="12022" max="12022" width="15.28515625" style="3" customWidth="1"/>
    <col min="12023" max="12023" width="15.5703125" style="3" customWidth="1"/>
    <col min="12024" max="12035" width="0" style="3" hidden="1" customWidth="1"/>
    <col min="12036" max="12273" width="8.85546875" style="3"/>
    <col min="12274" max="12274" width="54.85546875" style="3" customWidth="1"/>
    <col min="12275" max="12275" width="7" style="3" customWidth="1"/>
    <col min="12276" max="12276" width="21.7109375" style="3" customWidth="1"/>
    <col min="12277" max="12277" width="16.28515625" style="3" customWidth="1"/>
    <col min="12278" max="12278" width="15.28515625" style="3" customWidth="1"/>
    <col min="12279" max="12279" width="15.5703125" style="3" customWidth="1"/>
    <col min="12280" max="12291" width="0" style="3" hidden="1" customWidth="1"/>
    <col min="12292" max="12529" width="8.85546875" style="3"/>
    <col min="12530" max="12530" width="54.85546875" style="3" customWidth="1"/>
    <col min="12531" max="12531" width="7" style="3" customWidth="1"/>
    <col min="12532" max="12532" width="21.7109375" style="3" customWidth="1"/>
    <col min="12533" max="12533" width="16.28515625" style="3" customWidth="1"/>
    <col min="12534" max="12534" width="15.28515625" style="3" customWidth="1"/>
    <col min="12535" max="12535" width="15.5703125" style="3" customWidth="1"/>
    <col min="12536" max="12547" width="0" style="3" hidden="1" customWidth="1"/>
    <col min="12548" max="12785" width="8.85546875" style="3"/>
    <col min="12786" max="12786" width="54.85546875" style="3" customWidth="1"/>
    <col min="12787" max="12787" width="7" style="3" customWidth="1"/>
    <col min="12788" max="12788" width="21.7109375" style="3" customWidth="1"/>
    <col min="12789" max="12789" width="16.28515625" style="3" customWidth="1"/>
    <col min="12790" max="12790" width="15.28515625" style="3" customWidth="1"/>
    <col min="12791" max="12791" width="15.5703125" style="3" customWidth="1"/>
    <col min="12792" max="12803" width="0" style="3" hidden="1" customWidth="1"/>
    <col min="12804" max="13041" width="8.85546875" style="3"/>
    <col min="13042" max="13042" width="54.85546875" style="3" customWidth="1"/>
    <col min="13043" max="13043" width="7" style="3" customWidth="1"/>
    <col min="13044" max="13044" width="21.7109375" style="3" customWidth="1"/>
    <col min="13045" max="13045" width="16.28515625" style="3" customWidth="1"/>
    <col min="13046" max="13046" width="15.28515625" style="3" customWidth="1"/>
    <col min="13047" max="13047" width="15.5703125" style="3" customWidth="1"/>
    <col min="13048" max="13059" width="0" style="3" hidden="1" customWidth="1"/>
    <col min="13060" max="13297" width="8.85546875" style="3"/>
    <col min="13298" max="13298" width="54.85546875" style="3" customWidth="1"/>
    <col min="13299" max="13299" width="7" style="3" customWidth="1"/>
    <col min="13300" max="13300" width="21.7109375" style="3" customWidth="1"/>
    <col min="13301" max="13301" width="16.28515625" style="3" customWidth="1"/>
    <col min="13302" max="13302" width="15.28515625" style="3" customWidth="1"/>
    <col min="13303" max="13303" width="15.5703125" style="3" customWidth="1"/>
    <col min="13304" max="13315" width="0" style="3" hidden="1" customWidth="1"/>
    <col min="13316" max="13553" width="8.85546875" style="3"/>
    <col min="13554" max="13554" width="54.85546875" style="3" customWidth="1"/>
    <col min="13555" max="13555" width="7" style="3" customWidth="1"/>
    <col min="13556" max="13556" width="21.7109375" style="3" customWidth="1"/>
    <col min="13557" max="13557" width="16.28515625" style="3" customWidth="1"/>
    <col min="13558" max="13558" width="15.28515625" style="3" customWidth="1"/>
    <col min="13559" max="13559" width="15.5703125" style="3" customWidth="1"/>
    <col min="13560" max="13571" width="0" style="3" hidden="1" customWidth="1"/>
    <col min="13572" max="13809" width="8.85546875" style="3"/>
    <col min="13810" max="13810" width="54.85546875" style="3" customWidth="1"/>
    <col min="13811" max="13811" width="7" style="3" customWidth="1"/>
    <col min="13812" max="13812" width="21.7109375" style="3" customWidth="1"/>
    <col min="13813" max="13813" width="16.28515625" style="3" customWidth="1"/>
    <col min="13814" max="13814" width="15.28515625" style="3" customWidth="1"/>
    <col min="13815" max="13815" width="15.5703125" style="3" customWidth="1"/>
    <col min="13816" max="13827" width="0" style="3" hidden="1" customWidth="1"/>
    <col min="13828" max="14065" width="8.85546875" style="3"/>
    <col min="14066" max="14066" width="54.85546875" style="3" customWidth="1"/>
    <col min="14067" max="14067" width="7" style="3" customWidth="1"/>
    <col min="14068" max="14068" width="21.7109375" style="3" customWidth="1"/>
    <col min="14069" max="14069" width="16.28515625" style="3" customWidth="1"/>
    <col min="14070" max="14070" width="15.28515625" style="3" customWidth="1"/>
    <col min="14071" max="14071" width="15.5703125" style="3" customWidth="1"/>
    <col min="14072" max="14083" width="0" style="3" hidden="1" customWidth="1"/>
    <col min="14084" max="14321" width="8.85546875" style="3"/>
    <col min="14322" max="14322" width="54.85546875" style="3" customWidth="1"/>
    <col min="14323" max="14323" width="7" style="3" customWidth="1"/>
    <col min="14324" max="14324" width="21.7109375" style="3" customWidth="1"/>
    <col min="14325" max="14325" width="16.28515625" style="3" customWidth="1"/>
    <col min="14326" max="14326" width="15.28515625" style="3" customWidth="1"/>
    <col min="14327" max="14327" width="15.5703125" style="3" customWidth="1"/>
    <col min="14328" max="14339" width="0" style="3" hidden="1" customWidth="1"/>
    <col min="14340" max="14577" width="8.85546875" style="3"/>
    <col min="14578" max="14578" width="54.85546875" style="3" customWidth="1"/>
    <col min="14579" max="14579" width="7" style="3" customWidth="1"/>
    <col min="14580" max="14580" width="21.7109375" style="3" customWidth="1"/>
    <col min="14581" max="14581" width="16.28515625" style="3" customWidth="1"/>
    <col min="14582" max="14582" width="15.28515625" style="3" customWidth="1"/>
    <col min="14583" max="14583" width="15.5703125" style="3" customWidth="1"/>
    <col min="14584" max="14595" width="0" style="3" hidden="1" customWidth="1"/>
    <col min="14596" max="14833" width="8.85546875" style="3"/>
    <col min="14834" max="14834" width="54.85546875" style="3" customWidth="1"/>
    <col min="14835" max="14835" width="7" style="3" customWidth="1"/>
    <col min="14836" max="14836" width="21.7109375" style="3" customWidth="1"/>
    <col min="14837" max="14837" width="16.28515625" style="3" customWidth="1"/>
    <col min="14838" max="14838" width="15.28515625" style="3" customWidth="1"/>
    <col min="14839" max="14839" width="15.5703125" style="3" customWidth="1"/>
    <col min="14840" max="14851" width="0" style="3" hidden="1" customWidth="1"/>
    <col min="14852" max="15089" width="8.85546875" style="3"/>
    <col min="15090" max="15090" width="54.85546875" style="3" customWidth="1"/>
    <col min="15091" max="15091" width="7" style="3" customWidth="1"/>
    <col min="15092" max="15092" width="21.7109375" style="3" customWidth="1"/>
    <col min="15093" max="15093" width="16.28515625" style="3" customWidth="1"/>
    <col min="15094" max="15094" width="15.28515625" style="3" customWidth="1"/>
    <col min="15095" max="15095" width="15.5703125" style="3" customWidth="1"/>
    <col min="15096" max="15107" width="0" style="3" hidden="1" customWidth="1"/>
    <col min="15108" max="15345" width="8.85546875" style="3"/>
    <col min="15346" max="15346" width="54.85546875" style="3" customWidth="1"/>
    <col min="15347" max="15347" width="7" style="3" customWidth="1"/>
    <col min="15348" max="15348" width="21.7109375" style="3" customWidth="1"/>
    <col min="15349" max="15349" width="16.28515625" style="3" customWidth="1"/>
    <col min="15350" max="15350" width="15.28515625" style="3" customWidth="1"/>
    <col min="15351" max="15351" width="15.5703125" style="3" customWidth="1"/>
    <col min="15352" max="15363" width="0" style="3" hidden="1" customWidth="1"/>
    <col min="15364" max="15601" width="8.85546875" style="3"/>
    <col min="15602" max="15602" width="54.85546875" style="3" customWidth="1"/>
    <col min="15603" max="15603" width="7" style="3" customWidth="1"/>
    <col min="15604" max="15604" width="21.7109375" style="3" customWidth="1"/>
    <col min="15605" max="15605" width="16.28515625" style="3" customWidth="1"/>
    <col min="15606" max="15606" width="15.28515625" style="3" customWidth="1"/>
    <col min="15607" max="15607" width="15.5703125" style="3" customWidth="1"/>
    <col min="15608" max="15619" width="0" style="3" hidden="1" customWidth="1"/>
    <col min="15620" max="15857" width="8.85546875" style="3"/>
    <col min="15858" max="15858" width="54.85546875" style="3" customWidth="1"/>
    <col min="15859" max="15859" width="7" style="3" customWidth="1"/>
    <col min="15860" max="15860" width="21.7109375" style="3" customWidth="1"/>
    <col min="15861" max="15861" width="16.28515625" style="3" customWidth="1"/>
    <col min="15862" max="15862" width="15.28515625" style="3" customWidth="1"/>
    <col min="15863" max="15863" width="15.5703125" style="3" customWidth="1"/>
    <col min="15864" max="15875" width="0" style="3" hidden="1" customWidth="1"/>
    <col min="15876" max="16113" width="8.85546875" style="3"/>
    <col min="16114" max="16114" width="54.85546875" style="3" customWidth="1"/>
    <col min="16115" max="16115" width="7" style="3" customWidth="1"/>
    <col min="16116" max="16116" width="21.7109375" style="3" customWidth="1"/>
    <col min="16117" max="16117" width="16.28515625" style="3" customWidth="1"/>
    <col min="16118" max="16118" width="15.28515625" style="3" customWidth="1"/>
    <col min="16119" max="16119" width="15.5703125" style="3" customWidth="1"/>
    <col min="16120" max="16131" width="0" style="3" hidden="1" customWidth="1"/>
    <col min="16132" max="16384" width="8.85546875" style="3"/>
  </cols>
  <sheetData>
    <row r="1" spans="1:23" ht="15" customHeight="1" x14ac:dyDescent="0.2">
      <c r="B1" s="1"/>
      <c r="C1" s="2"/>
      <c r="D1" s="84" t="s">
        <v>435</v>
      </c>
      <c r="E1" s="84"/>
      <c r="F1" s="84"/>
    </row>
    <row r="2" spans="1:23" ht="14.45" customHeight="1" x14ac:dyDescent="0.2">
      <c r="B2" s="4"/>
      <c r="C2" s="2"/>
      <c r="D2" s="84"/>
      <c r="E2" s="84"/>
      <c r="F2" s="84"/>
    </row>
    <row r="3" spans="1:23" ht="15.6" customHeight="1" x14ac:dyDescent="0.2">
      <c r="B3" s="4"/>
      <c r="C3" s="2"/>
      <c r="D3" s="84"/>
      <c r="E3" s="84"/>
      <c r="F3" s="84"/>
    </row>
    <row r="4" spans="1:23" ht="15.6" customHeight="1" x14ac:dyDescent="0.2">
      <c r="B4" s="4"/>
      <c r="C4" s="2"/>
      <c r="D4" s="84"/>
      <c r="E4" s="84"/>
      <c r="F4" s="84"/>
    </row>
    <row r="5" spans="1:23" ht="29.45" customHeight="1" x14ac:dyDescent="0.2">
      <c r="B5" s="4"/>
      <c r="C5" s="2"/>
      <c r="D5" s="84"/>
      <c r="E5" s="84"/>
      <c r="F5" s="84"/>
    </row>
    <row r="6" spans="1:23" s="5" customFormat="1" ht="42.6" customHeight="1" x14ac:dyDescent="0.25">
      <c r="A6" s="87" t="s">
        <v>320</v>
      </c>
      <c r="B6" s="87"/>
      <c r="C6" s="87"/>
      <c r="D6" s="87"/>
      <c r="E6" s="87"/>
      <c r="F6" s="87"/>
      <c r="W6" s="68"/>
    </row>
    <row r="7" spans="1:23" ht="14.45" customHeight="1" x14ac:dyDescent="0.2">
      <c r="A7" s="52"/>
      <c r="B7" s="6"/>
      <c r="C7" s="6"/>
      <c r="D7" s="7"/>
      <c r="F7" s="8" t="s">
        <v>0</v>
      </c>
    </row>
    <row r="8" spans="1:23" ht="29.45" customHeight="1" x14ac:dyDescent="0.2">
      <c r="A8" s="88" t="s">
        <v>1</v>
      </c>
      <c r="B8" s="89" t="s">
        <v>2</v>
      </c>
      <c r="C8" s="89"/>
      <c r="D8" s="90" t="s">
        <v>3</v>
      </c>
      <c r="E8" s="90" t="s">
        <v>4</v>
      </c>
      <c r="F8" s="90" t="s">
        <v>321</v>
      </c>
    </row>
    <row r="9" spans="1:23" ht="46.5" customHeight="1" x14ac:dyDescent="0.2">
      <c r="A9" s="88"/>
      <c r="B9" s="83" t="s">
        <v>5</v>
      </c>
      <c r="C9" s="83" t="s">
        <v>6</v>
      </c>
      <c r="D9" s="90"/>
      <c r="E9" s="90"/>
      <c r="F9" s="90"/>
    </row>
    <row r="10" spans="1:23" x14ac:dyDescent="0.2">
      <c r="A10" s="53" t="s">
        <v>7</v>
      </c>
      <c r="B10" s="9" t="s">
        <v>8</v>
      </c>
      <c r="C10" s="10" t="s">
        <v>9</v>
      </c>
      <c r="D10" s="11">
        <f>+D11+D27+D40+D48+D55+D58+D76+D86+D101+D112+D169+D17</f>
        <v>825641604.77999997</v>
      </c>
      <c r="E10" s="11">
        <f>+E11+E27+E40+E48+E55+E58+E76+E86+E101+E112+E169+E17</f>
        <v>842790000</v>
      </c>
      <c r="F10" s="11">
        <f>+F11+F27+F40+F48+F55+F58+F76+F86+F101+F112+F169+F17</f>
        <v>819860300</v>
      </c>
    </row>
    <row r="11" spans="1:23" s="13" customFormat="1" ht="14.25" x14ac:dyDescent="0.2">
      <c r="A11" s="53" t="s">
        <v>10</v>
      </c>
      <c r="B11" s="9" t="s">
        <v>8</v>
      </c>
      <c r="C11" s="12" t="s">
        <v>11</v>
      </c>
      <c r="D11" s="11">
        <f>+D12</f>
        <v>450674127</v>
      </c>
      <c r="E11" s="11">
        <f>+E12</f>
        <v>466382000</v>
      </c>
      <c r="F11" s="11">
        <f>+F12</f>
        <v>498189000</v>
      </c>
      <c r="W11" s="69"/>
    </row>
    <row r="12" spans="1:23" s="14" customFormat="1" ht="17.45" customHeight="1" x14ac:dyDescent="0.2">
      <c r="A12" s="53" t="s">
        <v>12</v>
      </c>
      <c r="B12" s="9" t="s">
        <v>8</v>
      </c>
      <c r="C12" s="12" t="s">
        <v>13</v>
      </c>
      <c r="D12" s="11">
        <f>+D13+D14+D16+D15</f>
        <v>450674127</v>
      </c>
      <c r="E12" s="11">
        <f>+E13+E14+E16+E15</f>
        <v>466382000</v>
      </c>
      <c r="F12" s="11">
        <f>+F13+F14+F16+F15</f>
        <v>498189000</v>
      </c>
      <c r="W12" s="17"/>
    </row>
    <row r="13" spans="1:23" ht="70.150000000000006" customHeight="1" x14ac:dyDescent="0.2">
      <c r="A13" s="54" t="s">
        <v>14</v>
      </c>
      <c r="B13" s="15" t="s">
        <v>15</v>
      </c>
      <c r="C13" s="15" t="s">
        <v>16</v>
      </c>
      <c r="D13" s="11">
        <v>426654000</v>
      </c>
      <c r="E13" s="11">
        <v>449693000</v>
      </c>
      <c r="F13" s="11">
        <v>479822000</v>
      </c>
    </row>
    <row r="14" spans="1:23" ht="94.9" customHeight="1" x14ac:dyDescent="0.2">
      <c r="A14" s="54" t="s">
        <v>17</v>
      </c>
      <c r="B14" s="15" t="s">
        <v>15</v>
      </c>
      <c r="C14" s="15" t="s">
        <v>18</v>
      </c>
      <c r="D14" s="11">
        <f>13574188+21000+3104812+127</f>
        <v>16700127</v>
      </c>
      <c r="E14" s="11">
        <v>9092000</v>
      </c>
      <c r="F14" s="11">
        <v>9673000</v>
      </c>
    </row>
    <row r="15" spans="1:23" ht="43.15" customHeight="1" x14ac:dyDescent="0.2">
      <c r="A15" s="54" t="s">
        <v>19</v>
      </c>
      <c r="B15" s="15" t="s">
        <v>15</v>
      </c>
      <c r="C15" s="15" t="s">
        <v>20</v>
      </c>
      <c r="D15" s="11">
        <f>4099000-1579000</f>
        <v>2520000</v>
      </c>
      <c r="E15" s="11">
        <v>4316000</v>
      </c>
      <c r="F15" s="11">
        <v>4592000</v>
      </c>
    </row>
    <row r="16" spans="1:23" ht="79.5" customHeight="1" x14ac:dyDescent="0.2">
      <c r="A16" s="54" t="s">
        <v>21</v>
      </c>
      <c r="B16" s="15" t="s">
        <v>15</v>
      </c>
      <c r="C16" s="15" t="s">
        <v>22</v>
      </c>
      <c r="D16" s="11">
        <f>3600000+1200000</f>
        <v>4800000</v>
      </c>
      <c r="E16" s="11">
        <v>3281000</v>
      </c>
      <c r="F16" s="11">
        <v>4102000</v>
      </c>
    </row>
    <row r="17" spans="1:23" ht="30.6" customHeight="1" x14ac:dyDescent="0.2">
      <c r="A17" s="54" t="s">
        <v>23</v>
      </c>
      <c r="B17" s="15" t="s">
        <v>8</v>
      </c>
      <c r="C17" s="15" t="s">
        <v>24</v>
      </c>
      <c r="D17" s="11">
        <f>+D18</f>
        <v>9257000</v>
      </c>
      <c r="E17" s="11">
        <f>+E18</f>
        <v>8690000</v>
      </c>
      <c r="F17" s="11">
        <f>+F18</f>
        <v>9065000</v>
      </c>
    </row>
    <row r="18" spans="1:23" ht="30.6" customHeight="1" x14ac:dyDescent="0.2">
      <c r="A18" s="54" t="s">
        <v>25</v>
      </c>
      <c r="B18" s="15" t="s">
        <v>8</v>
      </c>
      <c r="C18" s="15" t="s">
        <v>26</v>
      </c>
      <c r="D18" s="11">
        <f>+D19+D21+D23+D25</f>
        <v>9257000</v>
      </c>
      <c r="E18" s="11">
        <f>+E19+E21+E23+E25</f>
        <v>8690000</v>
      </c>
      <c r="F18" s="11">
        <f>+F19+F21+F23+F25</f>
        <v>9065000</v>
      </c>
    </row>
    <row r="19" spans="1:23" ht="59.45" customHeight="1" x14ac:dyDescent="0.2">
      <c r="A19" s="54" t="s">
        <v>360</v>
      </c>
      <c r="B19" s="15" t="s">
        <v>8</v>
      </c>
      <c r="C19" s="15" t="s">
        <v>28</v>
      </c>
      <c r="D19" s="11">
        <f>+D20</f>
        <v>4228000</v>
      </c>
      <c r="E19" s="11">
        <f t="shared" ref="E19:F19" si="0">+E20</f>
        <v>3217000</v>
      </c>
      <c r="F19" s="11">
        <f t="shared" si="0"/>
        <v>3345000</v>
      </c>
    </row>
    <row r="20" spans="1:23" ht="95.45" customHeight="1" x14ac:dyDescent="0.2">
      <c r="A20" s="54" t="s">
        <v>361</v>
      </c>
      <c r="B20" s="49">
        <v>100</v>
      </c>
      <c r="C20" s="50" t="s">
        <v>362</v>
      </c>
      <c r="D20" s="11">
        <f>3111000+1117000</f>
        <v>4228000</v>
      </c>
      <c r="E20" s="11">
        <v>3217000</v>
      </c>
      <c r="F20" s="11">
        <v>3345000</v>
      </c>
    </row>
    <row r="21" spans="1:23" ht="72" customHeight="1" x14ac:dyDescent="0.2">
      <c r="A21" s="54" t="s">
        <v>363</v>
      </c>
      <c r="B21" s="15" t="s">
        <v>8</v>
      </c>
      <c r="C21" s="15" t="s">
        <v>29</v>
      </c>
      <c r="D21" s="11">
        <f>+D22</f>
        <v>23000</v>
      </c>
      <c r="E21" s="11">
        <f>+E22</f>
        <v>23000</v>
      </c>
      <c r="F21" s="11">
        <f>+F22</f>
        <v>24000</v>
      </c>
    </row>
    <row r="22" spans="1:23" ht="110.45" customHeight="1" x14ac:dyDescent="0.2">
      <c r="A22" s="54" t="s">
        <v>364</v>
      </c>
      <c r="B22" s="15" t="s">
        <v>27</v>
      </c>
      <c r="C22" s="50" t="s">
        <v>365</v>
      </c>
      <c r="D22" s="11">
        <f>22000+1000</f>
        <v>23000</v>
      </c>
      <c r="E22" s="11">
        <v>23000</v>
      </c>
      <c r="F22" s="11">
        <v>24000</v>
      </c>
    </row>
    <row r="23" spans="1:23" ht="56.45" customHeight="1" x14ac:dyDescent="0.2">
      <c r="A23" s="54" t="s">
        <v>30</v>
      </c>
      <c r="B23" s="15" t="s">
        <v>8</v>
      </c>
      <c r="C23" s="15" t="s">
        <v>31</v>
      </c>
      <c r="D23" s="11">
        <f>+D24</f>
        <v>5664000</v>
      </c>
      <c r="E23" s="11">
        <f>+E24</f>
        <v>6150000</v>
      </c>
      <c r="F23" s="11">
        <f>+F24</f>
        <v>6396000</v>
      </c>
    </row>
    <row r="24" spans="1:23" ht="96.75" customHeight="1" x14ac:dyDescent="0.2">
      <c r="A24" s="54" t="s">
        <v>430</v>
      </c>
      <c r="B24" s="15" t="s">
        <v>27</v>
      </c>
      <c r="C24" s="50" t="s">
        <v>405</v>
      </c>
      <c r="D24" s="11">
        <f>6024000-360000</f>
        <v>5664000</v>
      </c>
      <c r="E24" s="11">
        <v>6150000</v>
      </c>
      <c r="F24" s="11">
        <v>6396000</v>
      </c>
    </row>
    <row r="25" spans="1:23" ht="60" customHeight="1" x14ac:dyDescent="0.2">
      <c r="A25" s="54" t="s">
        <v>366</v>
      </c>
      <c r="B25" s="15" t="s">
        <v>8</v>
      </c>
      <c r="C25" s="15" t="s">
        <v>32</v>
      </c>
      <c r="D25" s="11">
        <f>+D26</f>
        <v>-658000</v>
      </c>
      <c r="E25" s="11">
        <f t="shared" ref="E25:F25" si="1">+E26</f>
        <v>-700000</v>
      </c>
      <c r="F25" s="11">
        <f t="shared" si="1"/>
        <v>-700000</v>
      </c>
    </row>
    <row r="26" spans="1:23" ht="99" customHeight="1" x14ac:dyDescent="0.2">
      <c r="A26" s="54" t="s">
        <v>367</v>
      </c>
      <c r="B26" s="15" t="s">
        <v>27</v>
      </c>
      <c r="C26" s="50" t="s">
        <v>406</v>
      </c>
      <c r="D26" s="11">
        <f>-578000-80000</f>
        <v>-658000</v>
      </c>
      <c r="E26" s="11">
        <v>-700000</v>
      </c>
      <c r="F26" s="11">
        <v>-700000</v>
      </c>
    </row>
    <row r="27" spans="1:23" s="14" customFormat="1" ht="19.149999999999999" customHeight="1" x14ac:dyDescent="0.2">
      <c r="A27" s="53" t="s">
        <v>33</v>
      </c>
      <c r="B27" s="15" t="s">
        <v>8</v>
      </c>
      <c r="C27" s="12" t="s">
        <v>34</v>
      </c>
      <c r="D27" s="11">
        <f>+D33+D36+D38+D28</f>
        <v>145819000</v>
      </c>
      <c r="E27" s="11">
        <f>+E33+E36+E38+E28</f>
        <v>161164000</v>
      </c>
      <c r="F27" s="11">
        <f>+F33+F36+F38+F28</f>
        <v>104883000</v>
      </c>
      <c r="W27" s="17"/>
    </row>
    <row r="28" spans="1:23" s="14" customFormat="1" ht="25.5" x14ac:dyDescent="0.2">
      <c r="A28" s="53" t="s">
        <v>35</v>
      </c>
      <c r="B28" s="15" t="s">
        <v>8</v>
      </c>
      <c r="C28" s="48" t="s">
        <v>36</v>
      </c>
      <c r="D28" s="11">
        <f>+D29+D31</f>
        <v>75000000</v>
      </c>
      <c r="E28" s="11">
        <f t="shared" ref="E28:F28" si="2">+E29+E31</f>
        <v>79800000</v>
      </c>
      <c r="F28" s="11">
        <f t="shared" si="2"/>
        <v>83700000</v>
      </c>
      <c r="W28" s="17"/>
    </row>
    <row r="29" spans="1:23" s="14" customFormat="1" ht="25.5" x14ac:dyDescent="0.2">
      <c r="A29" s="53" t="s">
        <v>37</v>
      </c>
      <c r="B29" s="15" t="s">
        <v>8</v>
      </c>
      <c r="C29" s="48" t="s">
        <v>38</v>
      </c>
      <c r="D29" s="11">
        <f>+D30</f>
        <v>55000000</v>
      </c>
      <c r="E29" s="11">
        <f>+E30</f>
        <v>58300000</v>
      </c>
      <c r="F29" s="11">
        <f>+F30</f>
        <v>61000000</v>
      </c>
      <c r="W29" s="17"/>
    </row>
    <row r="30" spans="1:23" s="14" customFormat="1" ht="25.5" x14ac:dyDescent="0.2">
      <c r="A30" s="53" t="s">
        <v>37</v>
      </c>
      <c r="B30" s="15" t="s">
        <v>15</v>
      </c>
      <c r="C30" s="48" t="s">
        <v>39</v>
      </c>
      <c r="D30" s="11">
        <v>55000000</v>
      </c>
      <c r="E30" s="11">
        <v>58300000</v>
      </c>
      <c r="F30" s="11">
        <v>61000000</v>
      </c>
      <c r="W30" s="17"/>
    </row>
    <row r="31" spans="1:23" s="14" customFormat="1" ht="38.25" x14ac:dyDescent="0.2">
      <c r="A31" s="53" t="s">
        <v>40</v>
      </c>
      <c r="B31" s="15" t="s">
        <v>8</v>
      </c>
      <c r="C31" s="48" t="s">
        <v>41</v>
      </c>
      <c r="D31" s="11">
        <f>+D32</f>
        <v>20000000</v>
      </c>
      <c r="E31" s="11">
        <f t="shared" ref="E31:F31" si="3">+E32</f>
        <v>21500000</v>
      </c>
      <c r="F31" s="11">
        <f t="shared" si="3"/>
        <v>22700000</v>
      </c>
      <c r="W31" s="17"/>
    </row>
    <row r="32" spans="1:23" s="14" customFormat="1" ht="56.25" customHeight="1" x14ac:dyDescent="0.2">
      <c r="A32" s="53" t="s">
        <v>42</v>
      </c>
      <c r="B32" s="15" t="s">
        <v>15</v>
      </c>
      <c r="C32" s="48" t="s">
        <v>43</v>
      </c>
      <c r="D32" s="11">
        <v>20000000</v>
      </c>
      <c r="E32" s="11">
        <v>21500000</v>
      </c>
      <c r="F32" s="11">
        <v>22700000</v>
      </c>
      <c r="W32" s="17"/>
    </row>
    <row r="33" spans="1:23" ht="30" customHeight="1" x14ac:dyDescent="0.2">
      <c r="A33" s="53" t="s">
        <v>44</v>
      </c>
      <c r="B33" s="15" t="s">
        <v>8</v>
      </c>
      <c r="C33" s="12" t="s">
        <v>45</v>
      </c>
      <c r="D33" s="11">
        <f>+D34+D35</f>
        <v>70373000</v>
      </c>
      <c r="E33" s="11">
        <f>+E34+E35</f>
        <v>80901000</v>
      </c>
      <c r="F33" s="11">
        <f>+F34+F35</f>
        <v>20700000</v>
      </c>
    </row>
    <row r="34" spans="1:23" ht="29.25" customHeight="1" x14ac:dyDescent="0.2">
      <c r="A34" s="53" t="s">
        <v>44</v>
      </c>
      <c r="B34" s="15" t="s">
        <v>15</v>
      </c>
      <c r="C34" s="12" t="s">
        <v>46</v>
      </c>
      <c r="D34" s="11">
        <f>76320000-5711000-340000+100000</f>
        <v>70369000</v>
      </c>
      <c r="E34" s="11">
        <v>80900000</v>
      </c>
      <c r="F34" s="11">
        <v>20700000</v>
      </c>
    </row>
    <row r="35" spans="1:23" ht="44.25" customHeight="1" x14ac:dyDescent="0.2">
      <c r="A35" s="20" t="s">
        <v>47</v>
      </c>
      <c r="B35" s="15" t="s">
        <v>15</v>
      </c>
      <c r="C35" s="16" t="s">
        <v>48</v>
      </c>
      <c r="D35" s="11">
        <v>4000</v>
      </c>
      <c r="E35" s="11">
        <v>1000</v>
      </c>
      <c r="F35" s="11">
        <v>0</v>
      </c>
    </row>
    <row r="36" spans="1:23" ht="15.6" customHeight="1" x14ac:dyDescent="0.2">
      <c r="A36" s="20" t="s">
        <v>49</v>
      </c>
      <c r="B36" s="15" t="s">
        <v>8</v>
      </c>
      <c r="C36" s="16" t="s">
        <v>50</v>
      </c>
      <c r="D36" s="11">
        <f>+D37</f>
        <v>36000</v>
      </c>
      <c r="E36" s="11">
        <f>+E37</f>
        <v>13000</v>
      </c>
      <c r="F36" s="11">
        <f>+F37</f>
        <v>13000</v>
      </c>
    </row>
    <row r="37" spans="1:23" ht="16.899999999999999" customHeight="1" x14ac:dyDescent="0.2">
      <c r="A37" s="20" t="s">
        <v>49</v>
      </c>
      <c r="B37" s="15" t="s">
        <v>15</v>
      </c>
      <c r="C37" s="16" t="s">
        <v>51</v>
      </c>
      <c r="D37" s="11">
        <f>30000+6000</f>
        <v>36000</v>
      </c>
      <c r="E37" s="11">
        <v>13000</v>
      </c>
      <c r="F37" s="11">
        <v>13000</v>
      </c>
    </row>
    <row r="38" spans="1:23" ht="30.6" customHeight="1" x14ac:dyDescent="0.2">
      <c r="A38" s="20" t="s">
        <v>52</v>
      </c>
      <c r="B38" s="15" t="s">
        <v>8</v>
      </c>
      <c r="C38" s="16" t="s">
        <v>53</v>
      </c>
      <c r="D38" s="11">
        <f>+D39</f>
        <v>410000</v>
      </c>
      <c r="E38" s="11">
        <f>+E39</f>
        <v>450000</v>
      </c>
      <c r="F38" s="11">
        <f>+F39</f>
        <v>470000</v>
      </c>
    </row>
    <row r="39" spans="1:23" ht="28.15" customHeight="1" x14ac:dyDescent="0.2">
      <c r="A39" s="20" t="s">
        <v>54</v>
      </c>
      <c r="B39" s="15" t="s">
        <v>15</v>
      </c>
      <c r="C39" s="16" t="s">
        <v>55</v>
      </c>
      <c r="D39" s="11">
        <v>410000</v>
      </c>
      <c r="E39" s="11">
        <v>450000</v>
      </c>
      <c r="F39" s="11">
        <v>470000</v>
      </c>
    </row>
    <row r="40" spans="1:23" s="14" customFormat="1" x14ac:dyDescent="0.2">
      <c r="A40" s="53" t="s">
        <v>56</v>
      </c>
      <c r="B40" s="15" t="s">
        <v>8</v>
      </c>
      <c r="C40" s="12" t="s">
        <v>57</v>
      </c>
      <c r="D40" s="11">
        <f>+D41+D43</f>
        <v>65200000</v>
      </c>
      <c r="E40" s="11">
        <f>+E41+E43</f>
        <v>66700000</v>
      </c>
      <c r="F40" s="11">
        <f>+F41+F43</f>
        <v>65000000</v>
      </c>
      <c r="W40" s="17"/>
    </row>
    <row r="41" spans="1:23" x14ac:dyDescent="0.2">
      <c r="A41" s="53" t="s">
        <v>58</v>
      </c>
      <c r="B41" s="15" t="s">
        <v>8</v>
      </c>
      <c r="C41" s="12" t="s">
        <v>59</v>
      </c>
      <c r="D41" s="11">
        <f>+D42</f>
        <v>21400000</v>
      </c>
      <c r="E41" s="11">
        <f>+E42</f>
        <v>22500000</v>
      </c>
      <c r="F41" s="11">
        <f>+F42</f>
        <v>20400000</v>
      </c>
    </row>
    <row r="42" spans="1:23" ht="38.25" x14ac:dyDescent="0.2">
      <c r="A42" s="53" t="s">
        <v>60</v>
      </c>
      <c r="B42" s="15" t="s">
        <v>15</v>
      </c>
      <c r="C42" s="12" t="s">
        <v>61</v>
      </c>
      <c r="D42" s="11">
        <v>21400000</v>
      </c>
      <c r="E42" s="11">
        <v>22500000</v>
      </c>
      <c r="F42" s="11">
        <v>20400000</v>
      </c>
    </row>
    <row r="43" spans="1:23" x14ac:dyDescent="0.2">
      <c r="A43" s="54" t="s">
        <v>62</v>
      </c>
      <c r="B43" s="15" t="s">
        <v>8</v>
      </c>
      <c r="C43" s="15" t="s">
        <v>63</v>
      </c>
      <c r="D43" s="11">
        <f>+D44+D46</f>
        <v>43800000</v>
      </c>
      <c r="E43" s="11">
        <f>+E44+E46</f>
        <v>44200000</v>
      </c>
      <c r="F43" s="11">
        <f>+F44+F46</f>
        <v>44600000</v>
      </c>
    </row>
    <row r="44" spans="1:23" x14ac:dyDescent="0.2">
      <c r="A44" s="54" t="s">
        <v>64</v>
      </c>
      <c r="B44" s="15" t="s">
        <v>8</v>
      </c>
      <c r="C44" s="15" t="s">
        <v>65</v>
      </c>
      <c r="D44" s="11">
        <f>+D45</f>
        <v>33300000</v>
      </c>
      <c r="E44" s="11">
        <f>+E45</f>
        <v>33500000</v>
      </c>
      <c r="F44" s="11">
        <f>+F45</f>
        <v>33800000</v>
      </c>
    </row>
    <row r="45" spans="1:23" ht="31.9" customHeight="1" x14ac:dyDescent="0.2">
      <c r="A45" s="54" t="s">
        <v>66</v>
      </c>
      <c r="B45" s="15" t="s">
        <v>15</v>
      </c>
      <c r="C45" s="15" t="s">
        <v>67</v>
      </c>
      <c r="D45" s="11">
        <v>33300000</v>
      </c>
      <c r="E45" s="11">
        <v>33500000</v>
      </c>
      <c r="F45" s="11">
        <v>33800000</v>
      </c>
    </row>
    <row r="46" spans="1:23" ht="19.149999999999999" customHeight="1" x14ac:dyDescent="0.2">
      <c r="A46" s="54" t="s">
        <v>68</v>
      </c>
      <c r="B46" s="15" t="s">
        <v>8</v>
      </c>
      <c r="C46" s="15" t="s">
        <v>69</v>
      </c>
      <c r="D46" s="11">
        <f>+D47</f>
        <v>10500000</v>
      </c>
      <c r="E46" s="11">
        <f>+E47</f>
        <v>10700000</v>
      </c>
      <c r="F46" s="11">
        <f>+F47</f>
        <v>10800000</v>
      </c>
    </row>
    <row r="47" spans="1:23" ht="27" customHeight="1" x14ac:dyDescent="0.2">
      <c r="A47" s="54" t="s">
        <v>70</v>
      </c>
      <c r="B47" s="15" t="s">
        <v>15</v>
      </c>
      <c r="C47" s="15" t="s">
        <v>71</v>
      </c>
      <c r="D47" s="11">
        <v>10500000</v>
      </c>
      <c r="E47" s="11">
        <v>10700000</v>
      </c>
      <c r="F47" s="11">
        <v>10800000</v>
      </c>
    </row>
    <row r="48" spans="1:23" s="17" customFormat="1" x14ac:dyDescent="0.2">
      <c r="A48" s="53" t="s">
        <v>72</v>
      </c>
      <c r="B48" s="9" t="s">
        <v>8</v>
      </c>
      <c r="C48" s="12" t="s">
        <v>73</v>
      </c>
      <c r="D48" s="11">
        <f>+D49+D51</f>
        <v>20094000</v>
      </c>
      <c r="E48" s="11">
        <f>+E49+E51</f>
        <v>22325000</v>
      </c>
      <c r="F48" s="11">
        <f>+F49+F51</f>
        <v>22935000</v>
      </c>
    </row>
    <row r="49" spans="1:23" s="17" customFormat="1" ht="31.9" customHeight="1" x14ac:dyDescent="0.2">
      <c r="A49" s="53" t="s">
        <v>414</v>
      </c>
      <c r="B49" s="15" t="s">
        <v>8</v>
      </c>
      <c r="C49" s="12" t="s">
        <v>74</v>
      </c>
      <c r="D49" s="11">
        <f>+D50</f>
        <v>18350000</v>
      </c>
      <c r="E49" s="11">
        <f>+E50</f>
        <v>20000000</v>
      </c>
      <c r="F49" s="11">
        <f>+F50</f>
        <v>20500000</v>
      </c>
    </row>
    <row r="50" spans="1:23" ht="45.6" customHeight="1" x14ac:dyDescent="0.2">
      <c r="A50" s="53" t="s">
        <v>75</v>
      </c>
      <c r="B50" s="15" t="s">
        <v>15</v>
      </c>
      <c r="C50" s="12" t="s">
        <v>76</v>
      </c>
      <c r="D50" s="11">
        <f>19600000-1250000</f>
        <v>18350000</v>
      </c>
      <c r="E50" s="11">
        <v>20000000</v>
      </c>
      <c r="F50" s="11">
        <v>20500000</v>
      </c>
    </row>
    <row r="51" spans="1:23" ht="33.6" customHeight="1" x14ac:dyDescent="0.2">
      <c r="A51" s="53" t="s">
        <v>77</v>
      </c>
      <c r="B51" s="9" t="s">
        <v>8</v>
      </c>
      <c r="C51" s="12" t="s">
        <v>78</v>
      </c>
      <c r="D51" s="11">
        <f>+D52+D53</f>
        <v>1744000</v>
      </c>
      <c r="E51" s="11">
        <f>+E52+E53</f>
        <v>2325000</v>
      </c>
      <c r="F51" s="11">
        <f>+F52+F53</f>
        <v>2435000</v>
      </c>
    </row>
    <row r="52" spans="1:23" ht="30" customHeight="1" x14ac:dyDescent="0.2">
      <c r="A52" s="53" t="s">
        <v>79</v>
      </c>
      <c r="B52" s="9" t="s">
        <v>80</v>
      </c>
      <c r="C52" s="12" t="s">
        <v>81</v>
      </c>
      <c r="D52" s="11">
        <v>0</v>
      </c>
      <c r="E52" s="11">
        <v>75000</v>
      </c>
      <c r="F52" s="11">
        <v>185000</v>
      </c>
    </row>
    <row r="53" spans="1:23" ht="56.45" customHeight="1" x14ac:dyDescent="0.2">
      <c r="A53" s="53" t="s">
        <v>82</v>
      </c>
      <c r="B53" s="9" t="s">
        <v>8</v>
      </c>
      <c r="C53" s="48" t="s">
        <v>83</v>
      </c>
      <c r="D53" s="11">
        <f>+D54</f>
        <v>1744000</v>
      </c>
      <c r="E53" s="11">
        <f>+E54</f>
        <v>2250000</v>
      </c>
      <c r="F53" s="11">
        <f>+F54</f>
        <v>2250000</v>
      </c>
    </row>
    <row r="54" spans="1:23" ht="82.15" customHeight="1" x14ac:dyDescent="0.2">
      <c r="A54" s="53" t="s">
        <v>84</v>
      </c>
      <c r="B54" s="9" t="s">
        <v>85</v>
      </c>
      <c r="C54" s="12" t="s">
        <v>86</v>
      </c>
      <c r="D54" s="11">
        <f>2250000-506000</f>
        <v>1744000</v>
      </c>
      <c r="E54" s="11">
        <v>2250000</v>
      </c>
      <c r="F54" s="11">
        <v>2250000</v>
      </c>
    </row>
    <row r="55" spans="1:23" s="14" customFormat="1" ht="30.6" customHeight="1" x14ac:dyDescent="0.2">
      <c r="A55" s="53" t="s">
        <v>87</v>
      </c>
      <c r="B55" s="15" t="s">
        <v>8</v>
      </c>
      <c r="C55" s="12" t="s">
        <v>88</v>
      </c>
      <c r="D55" s="11">
        <f t="shared" ref="D55:F56" si="4">+D56</f>
        <v>1000</v>
      </c>
      <c r="E55" s="11">
        <f t="shared" si="4"/>
        <v>1000</v>
      </c>
      <c r="F55" s="11">
        <f t="shared" si="4"/>
        <v>0</v>
      </c>
      <c r="W55" s="17"/>
    </row>
    <row r="56" spans="1:23" ht="30" customHeight="1" x14ac:dyDescent="0.2">
      <c r="A56" s="53" t="s">
        <v>89</v>
      </c>
      <c r="B56" s="15" t="s">
        <v>8</v>
      </c>
      <c r="C56" s="12" t="s">
        <v>90</v>
      </c>
      <c r="D56" s="11">
        <f t="shared" si="4"/>
        <v>1000</v>
      </c>
      <c r="E56" s="11">
        <f t="shared" si="4"/>
        <v>1000</v>
      </c>
      <c r="F56" s="11">
        <f t="shared" si="4"/>
        <v>0</v>
      </c>
    </row>
    <row r="57" spans="1:23" ht="18" customHeight="1" x14ac:dyDescent="0.2">
      <c r="A57" s="53" t="s">
        <v>91</v>
      </c>
      <c r="B57" s="15" t="s">
        <v>15</v>
      </c>
      <c r="C57" s="12" t="s">
        <v>92</v>
      </c>
      <c r="D57" s="11">
        <v>1000</v>
      </c>
      <c r="E57" s="11">
        <v>1000</v>
      </c>
      <c r="F57" s="11">
        <v>0</v>
      </c>
    </row>
    <row r="58" spans="1:23" s="14" customFormat="1" ht="42.6" customHeight="1" x14ac:dyDescent="0.2">
      <c r="A58" s="53" t="s">
        <v>93</v>
      </c>
      <c r="B58" s="9" t="s">
        <v>8</v>
      </c>
      <c r="C58" s="12" t="s">
        <v>94</v>
      </c>
      <c r="D58" s="11">
        <f>+D59+D66+D69</f>
        <v>83736410</v>
      </c>
      <c r="E58" s="11">
        <f>+E59+E66+E69</f>
        <v>75415000</v>
      </c>
      <c r="F58" s="11">
        <f>+F59+F66+F69</f>
        <v>78407000</v>
      </c>
      <c r="W58" s="17"/>
    </row>
    <row r="59" spans="1:23" ht="69" customHeight="1" x14ac:dyDescent="0.2">
      <c r="A59" s="53" t="s">
        <v>95</v>
      </c>
      <c r="B59" s="9" t="s">
        <v>8</v>
      </c>
      <c r="C59" s="12" t="s">
        <v>96</v>
      </c>
      <c r="D59" s="11">
        <f>D60+D62+D64</f>
        <v>76127000</v>
      </c>
      <c r="E59" s="11">
        <f>E60+E62+E64</f>
        <v>74763000</v>
      </c>
      <c r="F59" s="11">
        <f>F60+F62+F64</f>
        <v>77754000</v>
      </c>
    </row>
    <row r="60" spans="1:23" ht="54.6" customHeight="1" x14ac:dyDescent="0.2">
      <c r="A60" s="53" t="s">
        <v>97</v>
      </c>
      <c r="B60" s="9" t="s">
        <v>8</v>
      </c>
      <c r="C60" s="12" t="s">
        <v>98</v>
      </c>
      <c r="D60" s="11">
        <f>+D61</f>
        <v>60918000</v>
      </c>
      <c r="E60" s="11">
        <f>+E61</f>
        <v>54717000</v>
      </c>
      <c r="F60" s="11">
        <f>+F61</f>
        <v>56906000</v>
      </c>
    </row>
    <row r="61" spans="1:23" ht="69" customHeight="1" x14ac:dyDescent="0.2">
      <c r="A61" s="53" t="s">
        <v>99</v>
      </c>
      <c r="B61" s="9" t="s">
        <v>80</v>
      </c>
      <c r="C61" s="12" t="s">
        <v>100</v>
      </c>
      <c r="D61" s="11">
        <f>52613000+300000+8005000</f>
        <v>60918000</v>
      </c>
      <c r="E61" s="11">
        <v>54717000</v>
      </c>
      <c r="F61" s="11">
        <v>56906000</v>
      </c>
    </row>
    <row r="62" spans="1:23" ht="70.150000000000006" customHeight="1" x14ac:dyDescent="0.2">
      <c r="A62" s="20" t="s">
        <v>101</v>
      </c>
      <c r="B62" s="9" t="s">
        <v>8</v>
      </c>
      <c r="C62" s="12" t="s">
        <v>102</v>
      </c>
      <c r="D62" s="11">
        <f>+D63</f>
        <v>8964000</v>
      </c>
      <c r="E62" s="11">
        <f>+E63</f>
        <v>13343000</v>
      </c>
      <c r="F62" s="11">
        <f>+F63</f>
        <v>13877000</v>
      </c>
    </row>
    <row r="63" spans="1:23" ht="70.150000000000006" customHeight="1" x14ac:dyDescent="0.2">
      <c r="A63" s="20" t="s">
        <v>103</v>
      </c>
      <c r="B63" s="9" t="s">
        <v>80</v>
      </c>
      <c r="C63" s="12" t="s">
        <v>104</v>
      </c>
      <c r="D63" s="11">
        <f>12830000-3866000</f>
        <v>8964000</v>
      </c>
      <c r="E63" s="11">
        <v>13343000</v>
      </c>
      <c r="F63" s="11">
        <v>13877000</v>
      </c>
    </row>
    <row r="64" spans="1:23" ht="42" customHeight="1" x14ac:dyDescent="0.2">
      <c r="A64" s="20" t="s">
        <v>105</v>
      </c>
      <c r="B64" s="9" t="s">
        <v>8</v>
      </c>
      <c r="C64" s="12" t="s">
        <v>106</v>
      </c>
      <c r="D64" s="11">
        <f>+D65</f>
        <v>6245000</v>
      </c>
      <c r="E64" s="11">
        <f>+E65</f>
        <v>6703000</v>
      </c>
      <c r="F64" s="11">
        <f>+F65</f>
        <v>6971000</v>
      </c>
    </row>
    <row r="65" spans="1:6" ht="29.25" customHeight="1" x14ac:dyDescent="0.2">
      <c r="A65" s="20" t="s">
        <v>107</v>
      </c>
      <c r="B65" s="9" t="s">
        <v>80</v>
      </c>
      <c r="C65" s="12" t="s">
        <v>108</v>
      </c>
      <c r="D65" s="11">
        <f>6445000-200000</f>
        <v>6245000</v>
      </c>
      <c r="E65" s="11">
        <v>6703000</v>
      </c>
      <c r="F65" s="11">
        <v>6971000</v>
      </c>
    </row>
    <row r="66" spans="1:6" ht="28.5" customHeight="1" x14ac:dyDescent="0.2">
      <c r="A66" s="53" t="s">
        <v>109</v>
      </c>
      <c r="B66" s="9" t="s">
        <v>8</v>
      </c>
      <c r="C66" s="12" t="s">
        <v>110</v>
      </c>
      <c r="D66" s="11">
        <f t="shared" ref="D66:F67" si="5">+D67</f>
        <v>58410</v>
      </c>
      <c r="E66" s="11">
        <f t="shared" si="5"/>
        <v>152000</v>
      </c>
      <c r="F66" s="11">
        <f t="shared" si="5"/>
        <v>153000</v>
      </c>
    </row>
    <row r="67" spans="1:6" ht="40.5" customHeight="1" x14ac:dyDescent="0.2">
      <c r="A67" s="53" t="s">
        <v>111</v>
      </c>
      <c r="B67" s="9" t="s">
        <v>8</v>
      </c>
      <c r="C67" s="12" t="s">
        <v>112</v>
      </c>
      <c r="D67" s="11">
        <f t="shared" si="5"/>
        <v>58410</v>
      </c>
      <c r="E67" s="11">
        <f t="shared" si="5"/>
        <v>152000</v>
      </c>
      <c r="F67" s="11">
        <f t="shared" si="5"/>
        <v>153000</v>
      </c>
    </row>
    <row r="68" spans="1:6" ht="40.5" customHeight="1" x14ac:dyDescent="0.2">
      <c r="A68" s="53" t="s">
        <v>113</v>
      </c>
      <c r="B68" s="9" t="s">
        <v>80</v>
      </c>
      <c r="C68" s="12" t="s">
        <v>114</v>
      </c>
      <c r="D68" s="11">
        <v>58410</v>
      </c>
      <c r="E68" s="11">
        <v>152000</v>
      </c>
      <c r="F68" s="11">
        <v>153000</v>
      </c>
    </row>
    <row r="69" spans="1:6" ht="66.75" customHeight="1" x14ac:dyDescent="0.2">
      <c r="A69" s="53" t="s">
        <v>115</v>
      </c>
      <c r="B69" s="9" t="s">
        <v>8</v>
      </c>
      <c r="C69" s="48" t="s">
        <v>116</v>
      </c>
      <c r="D69" s="11">
        <f>+D70</f>
        <v>7551000</v>
      </c>
      <c r="E69" s="11">
        <f t="shared" ref="E69:F69" si="6">+E70</f>
        <v>500000</v>
      </c>
      <c r="F69" s="11">
        <f t="shared" si="6"/>
        <v>500000</v>
      </c>
    </row>
    <row r="70" spans="1:6" ht="63.75" x14ac:dyDescent="0.2">
      <c r="A70" s="18" t="s">
        <v>117</v>
      </c>
      <c r="B70" s="9" t="s">
        <v>8</v>
      </c>
      <c r="C70" s="12" t="s">
        <v>369</v>
      </c>
      <c r="D70" s="11">
        <f>+D73+D71</f>
        <v>7551000</v>
      </c>
      <c r="E70" s="11">
        <f>+E73+E71</f>
        <v>500000</v>
      </c>
      <c r="F70" s="11">
        <f>+F73+F71</f>
        <v>500000</v>
      </c>
    </row>
    <row r="71" spans="1:6" ht="73.5" customHeight="1" x14ac:dyDescent="0.2">
      <c r="A71" s="18" t="s">
        <v>117</v>
      </c>
      <c r="B71" s="9" t="s">
        <v>8</v>
      </c>
      <c r="C71" s="12" t="s">
        <v>370</v>
      </c>
      <c r="D71" s="11">
        <f>D72</f>
        <v>1059000</v>
      </c>
      <c r="E71" s="11">
        <f>E72</f>
        <v>0</v>
      </c>
      <c r="F71" s="11">
        <f>F72</f>
        <v>0</v>
      </c>
    </row>
    <row r="72" spans="1:6" ht="80.25" customHeight="1" x14ac:dyDescent="0.2">
      <c r="A72" s="18" t="s">
        <v>118</v>
      </c>
      <c r="B72" s="9" t="s">
        <v>85</v>
      </c>
      <c r="C72" s="12" t="s">
        <v>370</v>
      </c>
      <c r="D72" s="11">
        <f>1122442-63442</f>
        <v>1059000</v>
      </c>
      <c r="E72" s="11">
        <v>0</v>
      </c>
      <c r="F72" s="11">
        <v>0</v>
      </c>
    </row>
    <row r="73" spans="1:6" ht="79.5" customHeight="1" x14ac:dyDescent="0.2">
      <c r="A73" s="18" t="s">
        <v>118</v>
      </c>
      <c r="B73" s="9" t="s">
        <v>8</v>
      </c>
      <c r="C73" s="12" t="s">
        <v>370</v>
      </c>
      <c r="D73" s="11">
        <f>+D74+D75</f>
        <v>6492000</v>
      </c>
      <c r="E73" s="11">
        <f>+E74+E75</f>
        <v>500000</v>
      </c>
      <c r="F73" s="11">
        <f>+F74+F75</f>
        <v>500000</v>
      </c>
    </row>
    <row r="74" spans="1:6" ht="81" customHeight="1" x14ac:dyDescent="0.2">
      <c r="A74" s="18" t="s">
        <v>410</v>
      </c>
      <c r="B74" s="9" t="s">
        <v>85</v>
      </c>
      <c r="C74" s="12" t="s">
        <v>409</v>
      </c>
      <c r="D74" s="11">
        <f>3240000+3096000</f>
        <v>6336000</v>
      </c>
      <c r="E74" s="11">
        <v>500000</v>
      </c>
      <c r="F74" s="11">
        <v>500000</v>
      </c>
    </row>
    <row r="75" spans="1:6" ht="80.25" customHeight="1" x14ac:dyDescent="0.2">
      <c r="A75" s="18" t="s">
        <v>426</v>
      </c>
      <c r="B75" s="9" t="s">
        <v>85</v>
      </c>
      <c r="C75" s="12" t="s">
        <v>427</v>
      </c>
      <c r="D75" s="11">
        <f>84000+72000</f>
        <v>156000</v>
      </c>
      <c r="E75" s="11">
        <v>0</v>
      </c>
      <c r="F75" s="11">
        <v>0</v>
      </c>
    </row>
    <row r="76" spans="1:6" ht="19.899999999999999" customHeight="1" x14ac:dyDescent="0.2">
      <c r="A76" s="53" t="s">
        <v>119</v>
      </c>
      <c r="B76" s="9" t="s">
        <v>8</v>
      </c>
      <c r="C76" s="12" t="s">
        <v>120</v>
      </c>
      <c r="D76" s="11">
        <f>+D77+D83</f>
        <v>9311000</v>
      </c>
      <c r="E76" s="11">
        <f>+E77+E83</f>
        <v>9125000</v>
      </c>
      <c r="F76" s="11">
        <f>+F77+F83</f>
        <v>9131000</v>
      </c>
    </row>
    <row r="77" spans="1:6" ht="18" customHeight="1" x14ac:dyDescent="0.2">
      <c r="A77" s="53" t="s">
        <v>121</v>
      </c>
      <c r="B77" s="9" t="s">
        <v>8</v>
      </c>
      <c r="C77" s="12" t="s">
        <v>122</v>
      </c>
      <c r="D77" s="19">
        <f>+D78+D79+D80</f>
        <v>8967000</v>
      </c>
      <c r="E77" s="19">
        <f>+E78+E79+E80</f>
        <v>8967000</v>
      </c>
      <c r="F77" s="19">
        <f>+F78+F79+F80</f>
        <v>8967000</v>
      </c>
    </row>
    <row r="78" spans="1:6" ht="30.75" customHeight="1" x14ac:dyDescent="0.2">
      <c r="A78" s="53" t="s">
        <v>123</v>
      </c>
      <c r="B78" s="9" t="s">
        <v>124</v>
      </c>
      <c r="C78" s="12" t="s">
        <v>125</v>
      </c>
      <c r="D78" s="11">
        <v>600000</v>
      </c>
      <c r="E78" s="11">
        <v>600000</v>
      </c>
      <c r="F78" s="11">
        <v>600000</v>
      </c>
    </row>
    <row r="79" spans="1:6" ht="18.75" customHeight="1" x14ac:dyDescent="0.2">
      <c r="A79" s="53" t="s">
        <v>126</v>
      </c>
      <c r="B79" s="9" t="s">
        <v>124</v>
      </c>
      <c r="C79" s="12" t="s">
        <v>127</v>
      </c>
      <c r="D79" s="11">
        <v>5900000</v>
      </c>
      <c r="E79" s="11">
        <v>5900000</v>
      </c>
      <c r="F79" s="11">
        <v>5900000</v>
      </c>
    </row>
    <row r="80" spans="1:6" ht="17.25" customHeight="1" x14ac:dyDescent="0.2">
      <c r="A80" s="53" t="s">
        <v>128</v>
      </c>
      <c r="B80" s="9" t="s">
        <v>8</v>
      </c>
      <c r="C80" s="12" t="s">
        <v>129</v>
      </c>
      <c r="D80" s="11">
        <f>+D81+D82</f>
        <v>2467000</v>
      </c>
      <c r="E80" s="11">
        <f>+E81+E82</f>
        <v>2467000</v>
      </c>
      <c r="F80" s="11">
        <f>+F81+F82</f>
        <v>2467000</v>
      </c>
    </row>
    <row r="81" spans="1:23" ht="19.5" customHeight="1" x14ac:dyDescent="0.2">
      <c r="A81" s="53" t="s">
        <v>130</v>
      </c>
      <c r="B81" s="9" t="s">
        <v>124</v>
      </c>
      <c r="C81" s="12" t="s">
        <v>131</v>
      </c>
      <c r="D81" s="11">
        <v>2450000</v>
      </c>
      <c r="E81" s="11">
        <v>2450000</v>
      </c>
      <c r="F81" s="11">
        <v>2450000</v>
      </c>
    </row>
    <row r="82" spans="1:23" ht="17.25" customHeight="1" x14ac:dyDescent="0.2">
      <c r="A82" s="18" t="s">
        <v>338</v>
      </c>
      <c r="B82" s="9" t="s">
        <v>124</v>
      </c>
      <c r="C82" s="12" t="s">
        <v>349</v>
      </c>
      <c r="D82" s="11">
        <v>17000</v>
      </c>
      <c r="E82" s="11">
        <v>17000</v>
      </c>
      <c r="F82" s="11">
        <v>17000</v>
      </c>
    </row>
    <row r="83" spans="1:23" ht="15" customHeight="1" x14ac:dyDescent="0.2">
      <c r="A83" s="53" t="s">
        <v>132</v>
      </c>
      <c r="B83" s="9" t="s">
        <v>8</v>
      </c>
      <c r="C83" s="12" t="s">
        <v>133</v>
      </c>
      <c r="D83" s="11">
        <f t="shared" ref="D83:F84" si="7">+D84</f>
        <v>344000</v>
      </c>
      <c r="E83" s="11">
        <f t="shared" si="7"/>
        <v>158000</v>
      </c>
      <c r="F83" s="11">
        <f t="shared" si="7"/>
        <v>164000</v>
      </c>
    </row>
    <row r="84" spans="1:23" ht="30.6" customHeight="1" x14ac:dyDescent="0.2">
      <c r="A84" s="53" t="s">
        <v>134</v>
      </c>
      <c r="B84" s="9" t="s">
        <v>8</v>
      </c>
      <c r="C84" s="12" t="s">
        <v>135</v>
      </c>
      <c r="D84" s="11">
        <f t="shared" si="7"/>
        <v>344000</v>
      </c>
      <c r="E84" s="11">
        <f t="shared" si="7"/>
        <v>158000</v>
      </c>
      <c r="F84" s="11">
        <f t="shared" si="7"/>
        <v>164000</v>
      </c>
    </row>
    <row r="85" spans="1:23" ht="43.15" customHeight="1" x14ac:dyDescent="0.2">
      <c r="A85" s="53" t="s">
        <v>351</v>
      </c>
      <c r="B85" s="9" t="s">
        <v>80</v>
      </c>
      <c r="C85" s="12" t="s">
        <v>350</v>
      </c>
      <c r="D85" s="11">
        <f>221000+123000</f>
        <v>344000</v>
      </c>
      <c r="E85" s="11">
        <v>158000</v>
      </c>
      <c r="F85" s="11">
        <v>164000</v>
      </c>
    </row>
    <row r="86" spans="1:23" s="14" customFormat="1" ht="30.6" customHeight="1" x14ac:dyDescent="0.2">
      <c r="A86" s="53" t="s">
        <v>136</v>
      </c>
      <c r="B86" s="9" t="s">
        <v>8</v>
      </c>
      <c r="C86" s="12" t="s">
        <v>137</v>
      </c>
      <c r="D86" s="11">
        <f>+D91+D87</f>
        <v>5542200</v>
      </c>
      <c r="E86" s="11">
        <f>+E91+E87</f>
        <v>1004300</v>
      </c>
      <c r="F86" s="11">
        <f>+F91+F87</f>
        <v>1007000</v>
      </c>
      <c r="W86" s="17"/>
    </row>
    <row r="87" spans="1:23" ht="16.899999999999999" customHeight="1" x14ac:dyDescent="0.2">
      <c r="A87" s="53" t="s">
        <v>138</v>
      </c>
      <c r="B87" s="9" t="s">
        <v>8</v>
      </c>
      <c r="C87" s="12" t="s">
        <v>139</v>
      </c>
      <c r="D87" s="11">
        <f>+D88</f>
        <v>64000</v>
      </c>
      <c r="E87" s="11">
        <f t="shared" ref="E87:F88" si="8">+E88</f>
        <v>64300</v>
      </c>
      <c r="F87" s="11">
        <f t="shared" si="8"/>
        <v>67000</v>
      </c>
    </row>
    <row r="88" spans="1:23" ht="16.149999999999999" customHeight="1" x14ac:dyDescent="0.2">
      <c r="A88" s="53" t="s">
        <v>140</v>
      </c>
      <c r="B88" s="9" t="s">
        <v>8</v>
      </c>
      <c r="C88" s="12" t="s">
        <v>141</v>
      </c>
      <c r="D88" s="11">
        <f>+D89</f>
        <v>64000</v>
      </c>
      <c r="E88" s="11">
        <f t="shared" si="8"/>
        <v>64300</v>
      </c>
      <c r="F88" s="11">
        <f t="shared" si="8"/>
        <v>67000</v>
      </c>
    </row>
    <row r="89" spans="1:23" ht="30.6" customHeight="1" x14ac:dyDescent="0.2">
      <c r="A89" s="20" t="s">
        <v>142</v>
      </c>
      <c r="B89" s="9" t="s">
        <v>8</v>
      </c>
      <c r="C89" s="16" t="s">
        <v>143</v>
      </c>
      <c r="D89" s="11">
        <f>SUM(D90:D90)</f>
        <v>64000</v>
      </c>
      <c r="E89" s="11">
        <f>SUM(E90:E90)</f>
        <v>64300</v>
      </c>
      <c r="F89" s="11">
        <f>SUM(F90:F90)</f>
        <v>67000</v>
      </c>
    </row>
    <row r="90" spans="1:23" ht="55.15" customHeight="1" x14ac:dyDescent="0.2">
      <c r="A90" s="20" t="s">
        <v>144</v>
      </c>
      <c r="B90" s="9" t="s">
        <v>80</v>
      </c>
      <c r="C90" s="16" t="s">
        <v>145</v>
      </c>
      <c r="D90" s="11">
        <f>62000+2000</f>
        <v>64000</v>
      </c>
      <c r="E90" s="11">
        <v>64300</v>
      </c>
      <c r="F90" s="11">
        <v>67000</v>
      </c>
    </row>
    <row r="91" spans="1:23" ht="15.6" customHeight="1" x14ac:dyDescent="0.2">
      <c r="A91" s="53" t="s">
        <v>146</v>
      </c>
      <c r="B91" s="9" t="s">
        <v>8</v>
      </c>
      <c r="C91" s="12" t="s">
        <v>147</v>
      </c>
      <c r="D91" s="11">
        <f>+D92</f>
        <v>5478200</v>
      </c>
      <c r="E91" s="11">
        <f>+E92</f>
        <v>940000</v>
      </c>
      <c r="F91" s="11">
        <f>+F92</f>
        <v>940000</v>
      </c>
    </row>
    <row r="92" spans="1:23" ht="18.600000000000001" customHeight="1" x14ac:dyDescent="0.2">
      <c r="A92" s="53" t="s">
        <v>148</v>
      </c>
      <c r="B92" s="9" t="s">
        <v>8</v>
      </c>
      <c r="C92" s="12" t="s">
        <v>149</v>
      </c>
      <c r="D92" s="11">
        <f>+D93</f>
        <v>5478200</v>
      </c>
      <c r="E92" s="11">
        <f t="shared" ref="E92:F92" si="9">+E93</f>
        <v>940000</v>
      </c>
      <c r="F92" s="11">
        <f t="shared" si="9"/>
        <v>940000</v>
      </c>
    </row>
    <row r="93" spans="1:23" ht="30" customHeight="1" x14ac:dyDescent="0.2">
      <c r="A93" s="18" t="s">
        <v>150</v>
      </c>
      <c r="B93" s="9" t="s">
        <v>8</v>
      </c>
      <c r="C93" s="12" t="s">
        <v>368</v>
      </c>
      <c r="D93" s="11">
        <f>+D98+D99+D100+D97+D94+D95+D96</f>
        <v>5478200</v>
      </c>
      <c r="E93" s="11">
        <f t="shared" ref="E93:F93" si="10">+E98+E99+E100+E97+E95+E96</f>
        <v>940000</v>
      </c>
      <c r="F93" s="11">
        <f t="shared" si="10"/>
        <v>940000</v>
      </c>
    </row>
    <row r="94" spans="1:23" ht="30" customHeight="1" x14ac:dyDescent="0.2">
      <c r="A94" s="20" t="s">
        <v>407</v>
      </c>
      <c r="B94" s="9" t="s">
        <v>80</v>
      </c>
      <c r="C94" s="12" t="s">
        <v>368</v>
      </c>
      <c r="D94" s="11">
        <v>2800</v>
      </c>
      <c r="E94" s="11">
        <v>0</v>
      </c>
      <c r="F94" s="11">
        <v>0</v>
      </c>
    </row>
    <row r="95" spans="1:23" ht="29.25" customHeight="1" x14ac:dyDescent="0.2">
      <c r="A95" s="20" t="s">
        <v>407</v>
      </c>
      <c r="B95" s="9" t="s">
        <v>152</v>
      </c>
      <c r="C95" s="12" t="s">
        <v>368</v>
      </c>
      <c r="D95" s="11">
        <v>5400</v>
      </c>
      <c r="E95" s="11">
        <v>0</v>
      </c>
      <c r="F95" s="11">
        <v>0</v>
      </c>
    </row>
    <row r="96" spans="1:23" ht="28.5" customHeight="1" x14ac:dyDescent="0.2">
      <c r="A96" s="20" t="s">
        <v>407</v>
      </c>
      <c r="B96" s="9" t="s">
        <v>153</v>
      </c>
      <c r="C96" s="12" t="s">
        <v>368</v>
      </c>
      <c r="D96" s="11">
        <f>136000-21000</f>
        <v>115000</v>
      </c>
      <c r="E96" s="11">
        <v>0</v>
      </c>
      <c r="F96" s="11">
        <v>0</v>
      </c>
    </row>
    <row r="97" spans="1:23" ht="27.75" customHeight="1" x14ac:dyDescent="0.2">
      <c r="A97" s="20" t="s">
        <v>407</v>
      </c>
      <c r="B97" s="9" t="s">
        <v>85</v>
      </c>
      <c r="C97" s="12" t="s">
        <v>368</v>
      </c>
      <c r="D97" s="11">
        <v>40000</v>
      </c>
      <c r="E97" s="11">
        <v>0</v>
      </c>
      <c r="F97" s="11">
        <v>0</v>
      </c>
    </row>
    <row r="98" spans="1:23" ht="39.75" customHeight="1" x14ac:dyDescent="0.2">
      <c r="A98" s="53" t="s">
        <v>154</v>
      </c>
      <c r="B98" s="9" t="s">
        <v>85</v>
      </c>
      <c r="C98" s="12" t="s">
        <v>155</v>
      </c>
      <c r="D98" s="11">
        <f>400000+4101000</f>
        <v>4501000</v>
      </c>
      <c r="E98" s="11">
        <v>300000</v>
      </c>
      <c r="F98" s="11">
        <v>300000</v>
      </c>
    </row>
    <row r="99" spans="1:23" ht="33" customHeight="1" x14ac:dyDescent="0.2">
      <c r="A99" s="20" t="s">
        <v>156</v>
      </c>
      <c r="B99" s="9" t="s">
        <v>85</v>
      </c>
      <c r="C99" s="12" t="s">
        <v>157</v>
      </c>
      <c r="D99" s="11">
        <f>732000+42000</f>
        <v>774000</v>
      </c>
      <c r="E99" s="11">
        <v>600000</v>
      </c>
      <c r="F99" s="11">
        <v>600000</v>
      </c>
    </row>
    <row r="100" spans="1:23" ht="41.45" customHeight="1" x14ac:dyDescent="0.2">
      <c r="A100" s="18" t="s">
        <v>158</v>
      </c>
      <c r="B100" s="9" t="s">
        <v>85</v>
      </c>
      <c r="C100" s="12" t="s">
        <v>371</v>
      </c>
      <c r="D100" s="11">
        <v>40000</v>
      </c>
      <c r="E100" s="11">
        <v>40000</v>
      </c>
      <c r="F100" s="11">
        <v>40000</v>
      </c>
    </row>
    <row r="101" spans="1:23" s="14" customFormat="1" ht="28.5" customHeight="1" x14ac:dyDescent="0.2">
      <c r="A101" s="53" t="s">
        <v>159</v>
      </c>
      <c r="B101" s="9" t="s">
        <v>8</v>
      </c>
      <c r="C101" s="12" t="s">
        <v>160</v>
      </c>
      <c r="D101" s="11">
        <f>+D102+D107</f>
        <v>13840560.779999999</v>
      </c>
      <c r="E101" s="11">
        <f>+E102+E107</f>
        <v>11822000</v>
      </c>
      <c r="F101" s="11">
        <f>+F102+F107</f>
        <v>11177000</v>
      </c>
      <c r="W101" s="17"/>
    </row>
    <row r="102" spans="1:23" ht="69" customHeight="1" x14ac:dyDescent="0.2">
      <c r="A102" s="20" t="s">
        <v>161</v>
      </c>
      <c r="B102" s="21" t="s">
        <v>8</v>
      </c>
      <c r="C102" s="21" t="s">
        <v>162</v>
      </c>
      <c r="D102" s="11">
        <f>+D105+D103</f>
        <v>3957346</v>
      </c>
      <c r="E102" s="11">
        <f t="shared" ref="E102:F102" si="11">+E105+E103</f>
        <v>1627000</v>
      </c>
      <c r="F102" s="11">
        <f t="shared" si="11"/>
        <v>575000</v>
      </c>
    </row>
    <row r="103" spans="1:23" ht="69" customHeight="1" x14ac:dyDescent="0.2">
      <c r="A103" s="20" t="s">
        <v>448</v>
      </c>
      <c r="B103" s="21" t="s">
        <v>8</v>
      </c>
      <c r="C103" s="21" t="s">
        <v>449</v>
      </c>
      <c r="D103" s="11">
        <f>+D104</f>
        <v>346</v>
      </c>
      <c r="E103" s="11">
        <f t="shared" ref="E103:F103" si="12">+E104</f>
        <v>0</v>
      </c>
      <c r="F103" s="11">
        <f t="shared" si="12"/>
        <v>0</v>
      </c>
    </row>
    <row r="104" spans="1:23" ht="82.15" customHeight="1" x14ac:dyDescent="0.2">
      <c r="A104" s="20" t="s">
        <v>450</v>
      </c>
      <c r="B104" s="21" t="s">
        <v>80</v>
      </c>
      <c r="C104" s="21" t="s">
        <v>451</v>
      </c>
      <c r="D104" s="11">
        <v>346</v>
      </c>
      <c r="E104" s="11">
        <v>0</v>
      </c>
      <c r="F104" s="11">
        <v>0</v>
      </c>
    </row>
    <row r="105" spans="1:23" ht="81" customHeight="1" x14ac:dyDescent="0.2">
      <c r="A105" s="20" t="s">
        <v>163</v>
      </c>
      <c r="B105" s="21" t="s">
        <v>8</v>
      </c>
      <c r="C105" s="21" t="s">
        <v>164</v>
      </c>
      <c r="D105" s="11">
        <f t="shared" ref="D105:F105" si="13">+D106</f>
        <v>3957000</v>
      </c>
      <c r="E105" s="11">
        <f t="shared" si="13"/>
        <v>1627000</v>
      </c>
      <c r="F105" s="11">
        <f t="shared" si="13"/>
        <v>575000</v>
      </c>
    </row>
    <row r="106" spans="1:23" ht="79.5" customHeight="1" x14ac:dyDescent="0.2">
      <c r="A106" s="20" t="s">
        <v>165</v>
      </c>
      <c r="B106" s="21" t="s">
        <v>80</v>
      </c>
      <c r="C106" s="21" t="s">
        <v>166</v>
      </c>
      <c r="D106" s="11">
        <f>3492000+465000</f>
        <v>3957000</v>
      </c>
      <c r="E106" s="11">
        <v>1627000</v>
      </c>
      <c r="F106" s="11">
        <v>575000</v>
      </c>
    </row>
    <row r="107" spans="1:23" ht="33" customHeight="1" x14ac:dyDescent="0.2">
      <c r="A107" s="20" t="s">
        <v>167</v>
      </c>
      <c r="B107" s="21" t="s">
        <v>8</v>
      </c>
      <c r="C107" s="22" t="s">
        <v>168</v>
      </c>
      <c r="D107" s="11">
        <f>+D108+D110</f>
        <v>9883214.7799999993</v>
      </c>
      <c r="E107" s="11">
        <f>+E108+E110</f>
        <v>10195000</v>
      </c>
      <c r="F107" s="11">
        <f>+F108+F110</f>
        <v>10602000</v>
      </c>
    </row>
    <row r="108" spans="1:23" ht="28.5" customHeight="1" x14ac:dyDescent="0.2">
      <c r="A108" s="54" t="s">
        <v>169</v>
      </c>
      <c r="B108" s="21" t="s">
        <v>8</v>
      </c>
      <c r="C108" s="22" t="s">
        <v>170</v>
      </c>
      <c r="D108" s="11">
        <f>+D109</f>
        <v>9220214.7799999993</v>
      </c>
      <c r="E108" s="11">
        <f>+E109</f>
        <v>7078000</v>
      </c>
      <c r="F108" s="11">
        <f>+F109</f>
        <v>7361000</v>
      </c>
    </row>
    <row r="109" spans="1:23" ht="42.75" customHeight="1" x14ac:dyDescent="0.2">
      <c r="A109" s="54" t="s">
        <v>171</v>
      </c>
      <c r="B109" s="21" t="s">
        <v>80</v>
      </c>
      <c r="C109" s="22" t="s">
        <v>172</v>
      </c>
      <c r="D109" s="11">
        <f>8898214.78+322000</f>
        <v>9220214.7799999993</v>
      </c>
      <c r="E109" s="11">
        <v>7078000</v>
      </c>
      <c r="F109" s="11">
        <v>7361000</v>
      </c>
      <c r="W109" s="70"/>
    </row>
    <row r="110" spans="1:23" ht="43.9" customHeight="1" x14ac:dyDescent="0.2">
      <c r="A110" s="20" t="s">
        <v>173</v>
      </c>
      <c r="B110" s="21" t="s">
        <v>8</v>
      </c>
      <c r="C110" s="22" t="s">
        <v>174</v>
      </c>
      <c r="D110" s="11">
        <f>+D111</f>
        <v>663000</v>
      </c>
      <c r="E110" s="11">
        <f>+E111</f>
        <v>3117000</v>
      </c>
      <c r="F110" s="11">
        <f>+F111</f>
        <v>3241000</v>
      </c>
    </row>
    <row r="111" spans="1:23" ht="43.9" customHeight="1" x14ac:dyDescent="0.2">
      <c r="A111" s="20" t="s">
        <v>175</v>
      </c>
      <c r="B111" s="21" t="s">
        <v>80</v>
      </c>
      <c r="C111" s="22" t="s">
        <v>176</v>
      </c>
      <c r="D111" s="11">
        <f>3697000-3034000</f>
        <v>663000</v>
      </c>
      <c r="E111" s="11">
        <v>3117000</v>
      </c>
      <c r="F111" s="11">
        <v>3241000</v>
      </c>
    </row>
    <row r="112" spans="1:23" ht="17.45" customHeight="1" x14ac:dyDescent="0.2">
      <c r="A112" s="53" t="s">
        <v>177</v>
      </c>
      <c r="B112" s="9" t="s">
        <v>8</v>
      </c>
      <c r="C112" s="12" t="s">
        <v>178</v>
      </c>
      <c r="D112" s="11">
        <f>+D113+D116+D122+D124+D130+D133+D138+D140+D142+D144+D148+D150</f>
        <v>14606557</v>
      </c>
      <c r="E112" s="11">
        <f>+E113+E116+E122+E124+E130+E133+E138+E140+E142+E144+E148+E150</f>
        <v>13376000</v>
      </c>
      <c r="F112" s="11">
        <f>+F113+F116+F122+F124+F130+F133+F138+F140+F142+F144+F148+F150</f>
        <v>13010000</v>
      </c>
    </row>
    <row r="113" spans="1:6" ht="32.450000000000003" customHeight="1" x14ac:dyDescent="0.2">
      <c r="A113" s="53" t="s">
        <v>179</v>
      </c>
      <c r="B113" s="9" t="s">
        <v>8</v>
      </c>
      <c r="C113" s="12" t="s">
        <v>180</v>
      </c>
      <c r="D113" s="11">
        <f>+D114+D115</f>
        <v>235000</v>
      </c>
      <c r="E113" s="11">
        <f>+E114+E115</f>
        <v>313000</v>
      </c>
      <c r="F113" s="11">
        <f>+F114+F115</f>
        <v>325000</v>
      </c>
    </row>
    <row r="114" spans="1:6" ht="68.45" customHeight="1" x14ac:dyDescent="0.2">
      <c r="A114" s="20" t="s">
        <v>181</v>
      </c>
      <c r="B114" s="9" t="s">
        <v>15</v>
      </c>
      <c r="C114" s="12" t="s">
        <v>182</v>
      </c>
      <c r="D114" s="11">
        <f>250000-90000</f>
        <v>160000</v>
      </c>
      <c r="E114" s="11">
        <v>260000</v>
      </c>
      <c r="F114" s="11">
        <v>270000</v>
      </c>
    </row>
    <row r="115" spans="1:6" ht="54" customHeight="1" x14ac:dyDescent="0.2">
      <c r="A115" s="53" t="s">
        <v>183</v>
      </c>
      <c r="B115" s="9" t="s">
        <v>15</v>
      </c>
      <c r="C115" s="12" t="s">
        <v>184</v>
      </c>
      <c r="D115" s="11">
        <v>75000</v>
      </c>
      <c r="E115" s="11">
        <v>53000</v>
      </c>
      <c r="F115" s="11">
        <v>55000</v>
      </c>
    </row>
    <row r="116" spans="1:6" ht="57" customHeight="1" x14ac:dyDescent="0.2">
      <c r="A116" s="53" t="s">
        <v>185</v>
      </c>
      <c r="B116" s="9" t="s">
        <v>8</v>
      </c>
      <c r="C116" s="12" t="s">
        <v>186</v>
      </c>
      <c r="D116" s="11">
        <f>+D117+D120</f>
        <v>1855000</v>
      </c>
      <c r="E116" s="11">
        <f>+E117+E120</f>
        <v>1880000</v>
      </c>
      <c r="F116" s="11">
        <f>+F117+F120</f>
        <v>1930000</v>
      </c>
    </row>
    <row r="117" spans="1:6" ht="57.6" customHeight="1" x14ac:dyDescent="0.2">
      <c r="A117" s="53" t="s">
        <v>187</v>
      </c>
      <c r="B117" s="9" t="s">
        <v>8</v>
      </c>
      <c r="C117" s="12" t="s">
        <v>188</v>
      </c>
      <c r="D117" s="11">
        <f>+D118+D119</f>
        <v>1835000</v>
      </c>
      <c r="E117" s="11">
        <f t="shared" ref="E117:F117" si="14">+E118+E119</f>
        <v>1860000</v>
      </c>
      <c r="F117" s="11">
        <f t="shared" si="14"/>
        <v>1910000</v>
      </c>
    </row>
    <row r="118" spans="1:6" ht="57.6" customHeight="1" x14ac:dyDescent="0.2">
      <c r="A118" s="53" t="s">
        <v>187</v>
      </c>
      <c r="B118" s="9" t="s">
        <v>189</v>
      </c>
      <c r="C118" s="12" t="s">
        <v>188</v>
      </c>
      <c r="D118" s="11">
        <v>10000</v>
      </c>
      <c r="E118" s="11">
        <v>10000</v>
      </c>
      <c r="F118" s="11">
        <v>10000</v>
      </c>
    </row>
    <row r="119" spans="1:6" ht="51" x14ac:dyDescent="0.2">
      <c r="A119" s="53" t="s">
        <v>187</v>
      </c>
      <c r="B119" s="9" t="s">
        <v>190</v>
      </c>
      <c r="C119" s="12" t="s">
        <v>188</v>
      </c>
      <c r="D119" s="11">
        <v>1825000</v>
      </c>
      <c r="E119" s="11">
        <v>1850000</v>
      </c>
      <c r="F119" s="11">
        <v>1900000</v>
      </c>
    </row>
    <row r="120" spans="1:6" ht="42" customHeight="1" x14ac:dyDescent="0.2">
      <c r="A120" s="53" t="s">
        <v>191</v>
      </c>
      <c r="B120" s="9" t="s">
        <v>8</v>
      </c>
      <c r="C120" s="48" t="s">
        <v>192</v>
      </c>
      <c r="D120" s="11">
        <f>+D121</f>
        <v>20000</v>
      </c>
      <c r="E120" s="11">
        <f>+E121</f>
        <v>20000</v>
      </c>
      <c r="F120" s="11">
        <f>+F121</f>
        <v>20000</v>
      </c>
    </row>
    <row r="121" spans="1:6" ht="40.9" customHeight="1" x14ac:dyDescent="0.2">
      <c r="A121" s="18" t="s">
        <v>339</v>
      </c>
      <c r="B121" s="9" t="s">
        <v>189</v>
      </c>
      <c r="C121" s="48" t="s">
        <v>192</v>
      </c>
      <c r="D121" s="11">
        <v>20000</v>
      </c>
      <c r="E121" s="11">
        <v>20000</v>
      </c>
      <c r="F121" s="11">
        <v>20000</v>
      </c>
    </row>
    <row r="122" spans="1:6" ht="27" customHeight="1" x14ac:dyDescent="0.2">
      <c r="A122" s="18" t="s">
        <v>193</v>
      </c>
      <c r="B122" s="9" t="s">
        <v>8</v>
      </c>
      <c r="C122" s="48" t="s">
        <v>194</v>
      </c>
      <c r="D122" s="11">
        <f>+D123</f>
        <v>16509</v>
      </c>
      <c r="E122" s="11">
        <f t="shared" ref="E122:F122" si="15">+E123</f>
        <v>20000</v>
      </c>
      <c r="F122" s="11">
        <f t="shared" si="15"/>
        <v>20000</v>
      </c>
    </row>
    <row r="123" spans="1:6" ht="30" customHeight="1" x14ac:dyDescent="0.2">
      <c r="A123" s="18" t="s">
        <v>193</v>
      </c>
      <c r="B123" s="9" t="s">
        <v>195</v>
      </c>
      <c r="C123" s="48" t="s">
        <v>194</v>
      </c>
      <c r="D123" s="11">
        <f>20000-3491</f>
        <v>16509</v>
      </c>
      <c r="E123" s="11">
        <v>20000</v>
      </c>
      <c r="F123" s="11">
        <v>20000</v>
      </c>
    </row>
    <row r="124" spans="1:6" ht="93.75" customHeight="1" x14ac:dyDescent="0.2">
      <c r="A124" s="54" t="s">
        <v>196</v>
      </c>
      <c r="B124" s="9" t="s">
        <v>8</v>
      </c>
      <c r="C124" s="22" t="s">
        <v>197</v>
      </c>
      <c r="D124" s="11">
        <f>+D127+D129+D126</f>
        <v>210000</v>
      </c>
      <c r="E124" s="11">
        <f t="shared" ref="E124:F124" si="16">+E127+E129+E126</f>
        <v>45000</v>
      </c>
      <c r="F124" s="11">
        <f t="shared" si="16"/>
        <v>45000</v>
      </c>
    </row>
    <row r="125" spans="1:6" ht="28.5" customHeight="1" x14ac:dyDescent="0.2">
      <c r="A125" s="54" t="s">
        <v>198</v>
      </c>
      <c r="B125" s="9" t="s">
        <v>8</v>
      </c>
      <c r="C125" s="22" t="s">
        <v>199</v>
      </c>
      <c r="D125" s="11">
        <f>+D126+D127</f>
        <v>139000</v>
      </c>
      <c r="E125" s="11">
        <f t="shared" ref="E125:F125" si="17">+E126+E127</f>
        <v>35000</v>
      </c>
      <c r="F125" s="11">
        <f t="shared" si="17"/>
        <v>35000</v>
      </c>
    </row>
    <row r="126" spans="1:6" ht="30" customHeight="1" x14ac:dyDescent="0.2">
      <c r="A126" s="54" t="s">
        <v>198</v>
      </c>
      <c r="B126" s="9" t="s">
        <v>189</v>
      </c>
      <c r="C126" s="22" t="s">
        <v>199</v>
      </c>
      <c r="D126" s="11">
        <f>20000+104000</f>
        <v>124000</v>
      </c>
      <c r="E126" s="11">
        <v>20000</v>
      </c>
      <c r="F126" s="11">
        <v>20000</v>
      </c>
    </row>
    <row r="127" spans="1:6" ht="28.5" customHeight="1" x14ac:dyDescent="0.2">
      <c r="A127" s="54" t="s">
        <v>198</v>
      </c>
      <c r="B127" s="9" t="s">
        <v>200</v>
      </c>
      <c r="C127" s="22" t="s">
        <v>199</v>
      </c>
      <c r="D127" s="11">
        <v>15000</v>
      </c>
      <c r="E127" s="11">
        <v>15000</v>
      </c>
      <c r="F127" s="11">
        <v>15000</v>
      </c>
    </row>
    <row r="128" spans="1:6" ht="27.75" customHeight="1" x14ac:dyDescent="0.2">
      <c r="A128" s="54" t="s">
        <v>201</v>
      </c>
      <c r="B128" s="9" t="s">
        <v>8</v>
      </c>
      <c r="C128" s="22" t="s">
        <v>202</v>
      </c>
      <c r="D128" s="11">
        <f>+D129</f>
        <v>71000</v>
      </c>
      <c r="E128" s="11">
        <f>+E129</f>
        <v>10000</v>
      </c>
      <c r="F128" s="11">
        <f>+F129</f>
        <v>10000</v>
      </c>
    </row>
    <row r="129" spans="1:6" ht="25.5" x14ac:dyDescent="0.2">
      <c r="A129" s="54" t="s">
        <v>201</v>
      </c>
      <c r="B129" s="9" t="s">
        <v>203</v>
      </c>
      <c r="C129" s="22" t="s">
        <v>202</v>
      </c>
      <c r="D129" s="11">
        <f>10000+61000</f>
        <v>71000</v>
      </c>
      <c r="E129" s="11">
        <v>10000</v>
      </c>
      <c r="F129" s="11">
        <v>10000</v>
      </c>
    </row>
    <row r="130" spans="1:6" ht="51" x14ac:dyDescent="0.2">
      <c r="A130" s="53" t="s">
        <v>204</v>
      </c>
      <c r="B130" s="9" t="s">
        <v>8</v>
      </c>
      <c r="C130" s="12" t="s">
        <v>205</v>
      </c>
      <c r="D130" s="11">
        <f>+D131+D132</f>
        <v>760000</v>
      </c>
      <c r="E130" s="11">
        <f>+E131+E132</f>
        <v>720000</v>
      </c>
      <c r="F130" s="11">
        <f>+F131+F132</f>
        <v>720000</v>
      </c>
    </row>
    <row r="131" spans="1:6" ht="53.45" customHeight="1" x14ac:dyDescent="0.2">
      <c r="A131" s="53" t="s">
        <v>204</v>
      </c>
      <c r="B131" s="9" t="s">
        <v>189</v>
      </c>
      <c r="C131" s="12" t="s">
        <v>205</v>
      </c>
      <c r="D131" s="11">
        <f>600000+50000</f>
        <v>650000</v>
      </c>
      <c r="E131" s="11">
        <v>600000</v>
      </c>
      <c r="F131" s="11">
        <v>600000</v>
      </c>
    </row>
    <row r="132" spans="1:6" ht="54" customHeight="1" x14ac:dyDescent="0.2">
      <c r="A132" s="53" t="s">
        <v>204</v>
      </c>
      <c r="B132" s="9" t="s">
        <v>190</v>
      </c>
      <c r="C132" s="12" t="s">
        <v>205</v>
      </c>
      <c r="D132" s="11">
        <v>110000</v>
      </c>
      <c r="E132" s="11">
        <v>120000</v>
      </c>
      <c r="F132" s="11">
        <v>120000</v>
      </c>
    </row>
    <row r="133" spans="1:6" ht="25.5" x14ac:dyDescent="0.2">
      <c r="A133" s="53" t="s">
        <v>206</v>
      </c>
      <c r="B133" s="9" t="s">
        <v>8</v>
      </c>
      <c r="C133" s="12" t="s">
        <v>207</v>
      </c>
      <c r="D133" s="11">
        <f>+D134+D137</f>
        <v>1025000</v>
      </c>
      <c r="E133" s="11">
        <f>+E134+E137</f>
        <v>575000</v>
      </c>
      <c r="F133" s="11">
        <f>+F134+F137</f>
        <v>575000</v>
      </c>
    </row>
    <row r="134" spans="1:6" ht="41.25" customHeight="1" x14ac:dyDescent="0.2">
      <c r="A134" s="23" t="s">
        <v>208</v>
      </c>
      <c r="B134" s="9" t="s">
        <v>8</v>
      </c>
      <c r="C134" s="12" t="s">
        <v>209</v>
      </c>
      <c r="D134" s="11">
        <f>+D135</f>
        <v>155000</v>
      </c>
      <c r="E134" s="11">
        <f>+E135</f>
        <v>155000</v>
      </c>
      <c r="F134" s="11">
        <f>+F135</f>
        <v>155000</v>
      </c>
    </row>
    <row r="135" spans="1:6" ht="54" customHeight="1" x14ac:dyDescent="0.2">
      <c r="A135" s="23" t="s">
        <v>210</v>
      </c>
      <c r="B135" s="9" t="s">
        <v>190</v>
      </c>
      <c r="C135" s="12" t="s">
        <v>211</v>
      </c>
      <c r="D135" s="11">
        <v>155000</v>
      </c>
      <c r="E135" s="11">
        <v>155000</v>
      </c>
      <c r="F135" s="11">
        <v>155000</v>
      </c>
    </row>
    <row r="136" spans="1:6" ht="25.5" x14ac:dyDescent="0.2">
      <c r="A136" s="23" t="s">
        <v>212</v>
      </c>
      <c r="B136" s="9" t="s">
        <v>8</v>
      </c>
      <c r="C136" s="48" t="s">
        <v>213</v>
      </c>
      <c r="D136" s="11">
        <f>+D137</f>
        <v>870000</v>
      </c>
      <c r="E136" s="11">
        <f>+E137</f>
        <v>420000</v>
      </c>
      <c r="F136" s="11">
        <f>+F137</f>
        <v>420000</v>
      </c>
    </row>
    <row r="137" spans="1:6" ht="25.5" x14ac:dyDescent="0.2">
      <c r="A137" s="53" t="s">
        <v>212</v>
      </c>
      <c r="B137" s="9" t="s">
        <v>190</v>
      </c>
      <c r="C137" s="12" t="s">
        <v>213</v>
      </c>
      <c r="D137" s="11">
        <v>870000</v>
      </c>
      <c r="E137" s="11">
        <v>420000</v>
      </c>
      <c r="F137" s="11">
        <v>420000</v>
      </c>
    </row>
    <row r="138" spans="1:6" ht="55.5" customHeight="1" x14ac:dyDescent="0.2">
      <c r="A138" s="53" t="s">
        <v>214</v>
      </c>
      <c r="B138" s="9" t="s">
        <v>8</v>
      </c>
      <c r="C138" s="48" t="s">
        <v>215</v>
      </c>
      <c r="D138" s="11">
        <f>+D139</f>
        <v>30000</v>
      </c>
      <c r="E138" s="11">
        <f t="shared" ref="E138:F138" si="18">+E139</f>
        <v>30000</v>
      </c>
      <c r="F138" s="11">
        <f t="shared" si="18"/>
        <v>30000</v>
      </c>
    </row>
    <row r="139" spans="1:6" ht="54" customHeight="1" x14ac:dyDescent="0.2">
      <c r="A139" s="53" t="s">
        <v>216</v>
      </c>
      <c r="B139" s="9" t="s">
        <v>217</v>
      </c>
      <c r="C139" s="12" t="s">
        <v>341</v>
      </c>
      <c r="D139" s="11">
        <v>30000</v>
      </c>
      <c r="E139" s="11">
        <v>30000</v>
      </c>
      <c r="F139" s="11">
        <v>30000</v>
      </c>
    </row>
    <row r="140" spans="1:6" ht="30" customHeight="1" x14ac:dyDescent="0.2">
      <c r="A140" s="53" t="s">
        <v>218</v>
      </c>
      <c r="B140" s="9" t="s">
        <v>8</v>
      </c>
      <c r="C140" s="12" t="s">
        <v>340</v>
      </c>
      <c r="D140" s="11">
        <f t="shared" ref="D140:F140" si="19">+D141</f>
        <v>10000</v>
      </c>
      <c r="E140" s="11">
        <f t="shared" si="19"/>
        <v>10000</v>
      </c>
      <c r="F140" s="11">
        <f t="shared" si="19"/>
        <v>10000</v>
      </c>
    </row>
    <row r="141" spans="1:6" ht="34.5" customHeight="1" x14ac:dyDescent="0.2">
      <c r="A141" s="18" t="s">
        <v>219</v>
      </c>
      <c r="B141" s="9" t="s">
        <v>220</v>
      </c>
      <c r="C141" s="12" t="s">
        <v>342</v>
      </c>
      <c r="D141" s="11">
        <v>10000</v>
      </c>
      <c r="E141" s="11">
        <v>10000</v>
      </c>
      <c r="F141" s="11">
        <v>10000</v>
      </c>
    </row>
    <row r="142" spans="1:6" ht="53.25" customHeight="1" x14ac:dyDescent="0.2">
      <c r="A142" s="18" t="s">
        <v>221</v>
      </c>
      <c r="B142" s="9" t="s">
        <v>8</v>
      </c>
      <c r="C142" s="48" t="s">
        <v>222</v>
      </c>
      <c r="D142" s="11">
        <f>+D143</f>
        <v>1000</v>
      </c>
      <c r="E142" s="11">
        <f t="shared" ref="E142:F142" si="20">+E143</f>
        <v>1000</v>
      </c>
      <c r="F142" s="11">
        <f t="shared" si="20"/>
        <v>1000</v>
      </c>
    </row>
    <row r="143" spans="1:6" ht="63.75" x14ac:dyDescent="0.2">
      <c r="A143" s="18" t="s">
        <v>223</v>
      </c>
      <c r="B143" s="9" t="s">
        <v>85</v>
      </c>
      <c r="C143" s="12" t="s">
        <v>372</v>
      </c>
      <c r="D143" s="11">
        <v>1000</v>
      </c>
      <c r="E143" s="11">
        <v>1000</v>
      </c>
      <c r="F143" s="11">
        <v>1000</v>
      </c>
    </row>
    <row r="144" spans="1:6" ht="54" customHeight="1" x14ac:dyDescent="0.2">
      <c r="A144" s="23" t="s">
        <v>224</v>
      </c>
      <c r="B144" s="9" t="s">
        <v>8</v>
      </c>
      <c r="C144" s="12" t="s">
        <v>225</v>
      </c>
      <c r="D144" s="11">
        <f>+D146+D145+D147</f>
        <v>1014000</v>
      </c>
      <c r="E144" s="11">
        <f t="shared" ref="E144:F144" si="21">+E146+E145+E147</f>
        <v>1012000</v>
      </c>
      <c r="F144" s="11">
        <f t="shared" si="21"/>
        <v>1012000</v>
      </c>
    </row>
    <row r="145" spans="1:6" ht="51" x14ac:dyDescent="0.2">
      <c r="A145" s="23" t="s">
        <v>224</v>
      </c>
      <c r="B145" s="9" t="s">
        <v>226</v>
      </c>
      <c r="C145" s="12" t="s">
        <v>225</v>
      </c>
      <c r="D145" s="11">
        <v>12000</v>
      </c>
      <c r="E145" s="11">
        <v>12000</v>
      </c>
      <c r="F145" s="11">
        <v>12000</v>
      </c>
    </row>
    <row r="146" spans="1:6" ht="55.5" customHeight="1" x14ac:dyDescent="0.2">
      <c r="A146" s="23" t="s">
        <v>224</v>
      </c>
      <c r="B146" s="9" t="s">
        <v>190</v>
      </c>
      <c r="C146" s="12" t="s">
        <v>225</v>
      </c>
      <c r="D146" s="11">
        <v>1000000</v>
      </c>
      <c r="E146" s="11">
        <v>1000000</v>
      </c>
      <c r="F146" s="11">
        <v>1000000</v>
      </c>
    </row>
    <row r="147" spans="1:6" ht="55.5" customHeight="1" x14ac:dyDescent="0.2">
      <c r="A147" s="23" t="s">
        <v>224</v>
      </c>
      <c r="B147" s="9" t="s">
        <v>454</v>
      </c>
      <c r="C147" s="12" t="s">
        <v>225</v>
      </c>
      <c r="D147" s="11">
        <v>2000</v>
      </c>
      <c r="E147" s="11">
        <v>0</v>
      </c>
      <c r="F147" s="11">
        <v>0</v>
      </c>
    </row>
    <row r="148" spans="1:6" ht="43.5" customHeight="1" x14ac:dyDescent="0.2">
      <c r="A148" s="20" t="s">
        <v>227</v>
      </c>
      <c r="B148" s="9" t="s">
        <v>8</v>
      </c>
      <c r="C148" s="12" t="s">
        <v>228</v>
      </c>
      <c r="D148" s="11">
        <f>+D149</f>
        <v>182000</v>
      </c>
      <c r="E148" s="11">
        <f>+E149</f>
        <v>127000</v>
      </c>
      <c r="F148" s="11">
        <f>+F149</f>
        <v>127000</v>
      </c>
    </row>
    <row r="149" spans="1:6" ht="45" customHeight="1" x14ac:dyDescent="0.2">
      <c r="A149" s="20" t="s">
        <v>229</v>
      </c>
      <c r="B149" s="9" t="s">
        <v>153</v>
      </c>
      <c r="C149" s="12" t="s">
        <v>230</v>
      </c>
      <c r="D149" s="11">
        <f>121200+60800</f>
        <v>182000</v>
      </c>
      <c r="E149" s="11">
        <v>127000</v>
      </c>
      <c r="F149" s="11">
        <v>127000</v>
      </c>
    </row>
    <row r="150" spans="1:6" ht="25.5" x14ac:dyDescent="0.2">
      <c r="A150" s="53" t="s">
        <v>231</v>
      </c>
      <c r="B150" s="9" t="s">
        <v>8</v>
      </c>
      <c r="C150" s="12" t="s">
        <v>232</v>
      </c>
      <c r="D150" s="11">
        <f>+D151</f>
        <v>9268048</v>
      </c>
      <c r="E150" s="11">
        <f>+E151</f>
        <v>8643000</v>
      </c>
      <c r="F150" s="11">
        <f>+F151</f>
        <v>8215000</v>
      </c>
    </row>
    <row r="151" spans="1:6" ht="38.25" x14ac:dyDescent="0.2">
      <c r="A151" s="53" t="s">
        <v>233</v>
      </c>
      <c r="B151" s="9" t="s">
        <v>8</v>
      </c>
      <c r="C151" s="12" t="s">
        <v>234</v>
      </c>
      <c r="D151" s="11">
        <f>+D152+D153+D154+D155+D156+D157+D158+D160+D166+D167+D163+D164+D165+D162+D168+D161+D159</f>
        <v>9268048</v>
      </c>
      <c r="E151" s="11">
        <f t="shared" ref="E151:F151" si="22">+E152+E153+E154+E155+E156+E157+E158+E160+E166+E167+E163+E164</f>
        <v>8643000</v>
      </c>
      <c r="F151" s="11">
        <f t="shared" si="22"/>
        <v>8215000</v>
      </c>
    </row>
    <row r="152" spans="1:6" ht="38.25" x14ac:dyDescent="0.2">
      <c r="A152" s="53" t="s">
        <v>233</v>
      </c>
      <c r="B152" s="9" t="s">
        <v>124</v>
      </c>
      <c r="C152" s="12" t="s">
        <v>234</v>
      </c>
      <c r="D152" s="11">
        <v>10000</v>
      </c>
      <c r="E152" s="11">
        <v>10000</v>
      </c>
      <c r="F152" s="11">
        <v>10000</v>
      </c>
    </row>
    <row r="153" spans="1:6" ht="38.25" x14ac:dyDescent="0.2">
      <c r="A153" s="53" t="s">
        <v>233</v>
      </c>
      <c r="B153" s="9" t="s">
        <v>220</v>
      </c>
      <c r="C153" s="12" t="s">
        <v>234</v>
      </c>
      <c r="D153" s="11">
        <f>3000+2800</f>
        <v>5800</v>
      </c>
      <c r="E153" s="11">
        <v>3000</v>
      </c>
      <c r="F153" s="11">
        <v>3000</v>
      </c>
    </row>
    <row r="154" spans="1:6" ht="38.25" x14ac:dyDescent="0.2">
      <c r="A154" s="53" t="s">
        <v>233</v>
      </c>
      <c r="B154" s="24" t="s">
        <v>189</v>
      </c>
      <c r="C154" s="12" t="s">
        <v>234</v>
      </c>
      <c r="D154" s="11">
        <v>85000</v>
      </c>
      <c r="E154" s="11">
        <v>85000</v>
      </c>
      <c r="F154" s="11">
        <v>85000</v>
      </c>
    </row>
    <row r="155" spans="1:6" ht="38.25" x14ac:dyDescent="0.2">
      <c r="A155" s="53" t="s">
        <v>233</v>
      </c>
      <c r="B155" s="24" t="s">
        <v>235</v>
      </c>
      <c r="C155" s="12" t="s">
        <v>234</v>
      </c>
      <c r="D155" s="11">
        <v>5000</v>
      </c>
      <c r="E155" s="11">
        <v>5000</v>
      </c>
      <c r="F155" s="11">
        <v>5000</v>
      </c>
    </row>
    <row r="156" spans="1:6" ht="42.75" customHeight="1" x14ac:dyDescent="0.2">
      <c r="A156" s="53" t="s">
        <v>233</v>
      </c>
      <c r="B156" s="9" t="s">
        <v>190</v>
      </c>
      <c r="C156" s="12" t="s">
        <v>234</v>
      </c>
      <c r="D156" s="11">
        <v>2750000</v>
      </c>
      <c r="E156" s="11">
        <v>2750000</v>
      </c>
      <c r="F156" s="11">
        <v>2750000</v>
      </c>
    </row>
    <row r="157" spans="1:6" ht="38.25" x14ac:dyDescent="0.2">
      <c r="A157" s="53" t="s">
        <v>233</v>
      </c>
      <c r="B157" s="9" t="s">
        <v>236</v>
      </c>
      <c r="C157" s="12" t="s">
        <v>234</v>
      </c>
      <c r="D157" s="11">
        <f>35000+5100</f>
        <v>40100</v>
      </c>
      <c r="E157" s="11">
        <v>35000</v>
      </c>
      <c r="F157" s="11">
        <v>35000</v>
      </c>
    </row>
    <row r="158" spans="1:6" ht="38.25" x14ac:dyDescent="0.2">
      <c r="A158" s="53" t="s">
        <v>233</v>
      </c>
      <c r="B158" s="9" t="s">
        <v>237</v>
      </c>
      <c r="C158" s="12" t="s">
        <v>234</v>
      </c>
      <c r="D158" s="11">
        <v>65000</v>
      </c>
      <c r="E158" s="11">
        <v>65000</v>
      </c>
      <c r="F158" s="11">
        <v>65000</v>
      </c>
    </row>
    <row r="159" spans="1:6" ht="38.25" x14ac:dyDescent="0.2">
      <c r="A159" s="53" t="s">
        <v>233</v>
      </c>
      <c r="B159" s="9" t="s">
        <v>455</v>
      </c>
      <c r="C159" s="12" t="s">
        <v>234</v>
      </c>
      <c r="D159" s="11">
        <v>50100</v>
      </c>
      <c r="E159" s="11">
        <v>0</v>
      </c>
      <c r="F159" s="11">
        <v>0</v>
      </c>
    </row>
    <row r="160" spans="1:6" ht="38.25" x14ac:dyDescent="0.2">
      <c r="A160" s="53" t="s">
        <v>233</v>
      </c>
      <c r="B160" s="9" t="s">
        <v>238</v>
      </c>
      <c r="C160" s="12" t="s">
        <v>234</v>
      </c>
      <c r="D160" s="11">
        <f>10000+7000</f>
        <v>17000</v>
      </c>
      <c r="E160" s="11">
        <v>10000</v>
      </c>
      <c r="F160" s="11">
        <v>10000</v>
      </c>
    </row>
    <row r="161" spans="1:6" ht="38.25" x14ac:dyDescent="0.2">
      <c r="A161" s="20" t="s">
        <v>447</v>
      </c>
      <c r="B161" s="9" t="s">
        <v>381</v>
      </c>
      <c r="C161" s="12" t="s">
        <v>234</v>
      </c>
      <c r="D161" s="11">
        <v>1945</v>
      </c>
      <c r="E161" s="11">
        <v>0</v>
      </c>
      <c r="F161" s="11">
        <v>0</v>
      </c>
    </row>
    <row r="162" spans="1:6" ht="38.25" x14ac:dyDescent="0.2">
      <c r="A162" s="20" t="s">
        <v>447</v>
      </c>
      <c r="B162" s="9" t="s">
        <v>80</v>
      </c>
      <c r="C162" s="12" t="s">
        <v>234</v>
      </c>
      <c r="D162" s="11">
        <v>103</v>
      </c>
      <c r="E162" s="11">
        <v>0</v>
      </c>
      <c r="F162" s="11">
        <v>0</v>
      </c>
    </row>
    <row r="163" spans="1:6" ht="38.25" x14ac:dyDescent="0.2">
      <c r="A163" s="20" t="s">
        <v>316</v>
      </c>
      <c r="B163" s="9" t="s">
        <v>80</v>
      </c>
      <c r="C163" s="12" t="s">
        <v>317</v>
      </c>
      <c r="D163" s="11">
        <f>290000-94000</f>
        <v>196000</v>
      </c>
      <c r="E163" s="11">
        <v>302000</v>
      </c>
      <c r="F163" s="11">
        <v>314000</v>
      </c>
    </row>
    <row r="164" spans="1:6" ht="42" customHeight="1" x14ac:dyDescent="0.2">
      <c r="A164" s="18" t="s">
        <v>318</v>
      </c>
      <c r="B164" s="9" t="s">
        <v>80</v>
      </c>
      <c r="C164" s="12" t="s">
        <v>319</v>
      </c>
      <c r="D164" s="11">
        <f>4528000-928000</f>
        <v>3600000</v>
      </c>
      <c r="E164" s="11">
        <v>4709000</v>
      </c>
      <c r="F164" s="11">
        <v>4269000</v>
      </c>
    </row>
    <row r="165" spans="1:6" ht="38.25" x14ac:dyDescent="0.2">
      <c r="A165" s="53" t="s">
        <v>233</v>
      </c>
      <c r="B165" s="9" t="s">
        <v>383</v>
      </c>
      <c r="C165" s="12" t="s">
        <v>234</v>
      </c>
      <c r="D165" s="11">
        <v>1584000</v>
      </c>
      <c r="E165" s="11">
        <v>0</v>
      </c>
      <c r="F165" s="11">
        <v>0</v>
      </c>
    </row>
    <row r="166" spans="1:6" ht="43.9" customHeight="1" x14ac:dyDescent="0.2">
      <c r="A166" s="53" t="s">
        <v>233</v>
      </c>
      <c r="B166" s="9" t="s">
        <v>153</v>
      </c>
      <c r="C166" s="12" t="s">
        <v>234</v>
      </c>
      <c r="D166" s="11">
        <f>516000+6000+35000</f>
        <v>557000</v>
      </c>
      <c r="E166" s="11">
        <v>169000</v>
      </c>
      <c r="F166" s="11">
        <v>169000</v>
      </c>
    </row>
    <row r="167" spans="1:6" ht="44.25" customHeight="1" x14ac:dyDescent="0.2">
      <c r="A167" s="53" t="s">
        <v>233</v>
      </c>
      <c r="B167" s="9" t="s">
        <v>85</v>
      </c>
      <c r="C167" s="12" t="s">
        <v>234</v>
      </c>
      <c r="D167" s="11">
        <f>500000-212000</f>
        <v>288000</v>
      </c>
      <c r="E167" s="11">
        <v>500000</v>
      </c>
      <c r="F167" s="11">
        <v>500000</v>
      </c>
    </row>
    <row r="168" spans="1:6" ht="55.9" customHeight="1" x14ac:dyDescent="0.2">
      <c r="A168" s="81" t="s">
        <v>453</v>
      </c>
      <c r="B168" s="9" t="s">
        <v>85</v>
      </c>
      <c r="C168" s="12" t="s">
        <v>452</v>
      </c>
      <c r="D168" s="11">
        <v>13000</v>
      </c>
      <c r="E168" s="11">
        <v>0</v>
      </c>
      <c r="F168" s="11">
        <v>0</v>
      </c>
    </row>
    <row r="169" spans="1:6" ht="18.600000000000001" customHeight="1" x14ac:dyDescent="0.2">
      <c r="A169" s="53" t="s">
        <v>239</v>
      </c>
      <c r="B169" s="9" t="s">
        <v>8</v>
      </c>
      <c r="C169" s="12" t="s">
        <v>240</v>
      </c>
      <c r="D169" s="11">
        <f t="shared" ref="D169:F170" si="23">+D170</f>
        <v>7559750</v>
      </c>
      <c r="E169" s="11">
        <f t="shared" si="23"/>
        <v>6785700</v>
      </c>
      <c r="F169" s="11">
        <f t="shared" si="23"/>
        <v>7056300</v>
      </c>
    </row>
    <row r="170" spans="1:6" ht="17.25" customHeight="1" x14ac:dyDescent="0.2">
      <c r="A170" s="53" t="s">
        <v>241</v>
      </c>
      <c r="B170" s="9" t="s">
        <v>8</v>
      </c>
      <c r="C170" s="12" t="s">
        <v>242</v>
      </c>
      <c r="D170" s="11">
        <f t="shared" si="23"/>
        <v>7559750</v>
      </c>
      <c r="E170" s="11">
        <f t="shared" si="23"/>
        <v>6785700</v>
      </c>
      <c r="F170" s="11">
        <f t="shared" si="23"/>
        <v>7056300</v>
      </c>
    </row>
    <row r="171" spans="1:6" ht="21" customHeight="1" x14ac:dyDescent="0.2">
      <c r="A171" s="53" t="s">
        <v>243</v>
      </c>
      <c r="B171" s="9" t="s">
        <v>8</v>
      </c>
      <c r="C171" s="12" t="s">
        <v>244</v>
      </c>
      <c r="D171" s="11">
        <f>D172+D173+D174+D176+D178+D180+D181</f>
        <v>7559750</v>
      </c>
      <c r="E171" s="11">
        <f t="shared" ref="E171:F171" si="24">+E173+E174+E176+E178+E180+E181</f>
        <v>6785700</v>
      </c>
      <c r="F171" s="11">
        <f t="shared" si="24"/>
        <v>7056300</v>
      </c>
    </row>
    <row r="172" spans="1:6" ht="21" customHeight="1" x14ac:dyDescent="0.2">
      <c r="A172" s="53" t="s">
        <v>408</v>
      </c>
      <c r="B172" s="9" t="s">
        <v>80</v>
      </c>
      <c r="C172" s="12" t="s">
        <v>244</v>
      </c>
      <c r="D172" s="11">
        <v>24000</v>
      </c>
      <c r="E172" s="11">
        <v>0</v>
      </c>
      <c r="F172" s="11">
        <v>0</v>
      </c>
    </row>
    <row r="173" spans="1:6" ht="32.450000000000003" customHeight="1" x14ac:dyDescent="0.2">
      <c r="A173" s="53" t="s">
        <v>322</v>
      </c>
      <c r="B173" s="9" t="s">
        <v>80</v>
      </c>
      <c r="C173" s="12" t="s">
        <v>245</v>
      </c>
      <c r="D173" s="11">
        <v>60000</v>
      </c>
      <c r="E173" s="11">
        <v>63000</v>
      </c>
      <c r="F173" s="11">
        <v>65000</v>
      </c>
    </row>
    <row r="174" spans="1:6" ht="24" customHeight="1" x14ac:dyDescent="0.2">
      <c r="A174" s="53" t="s">
        <v>243</v>
      </c>
      <c r="B174" s="9" t="s">
        <v>8</v>
      </c>
      <c r="C174" s="12" t="s">
        <v>411</v>
      </c>
      <c r="D174" s="11">
        <f>+D175</f>
        <v>4711350</v>
      </c>
      <c r="E174" s="11">
        <f t="shared" ref="E174:F174" si="25">+E175</f>
        <v>4900000</v>
      </c>
      <c r="F174" s="11">
        <f t="shared" si="25"/>
        <v>5095800</v>
      </c>
    </row>
    <row r="175" spans="1:6" ht="39.6" customHeight="1" x14ac:dyDescent="0.2">
      <c r="A175" s="53" t="s">
        <v>356</v>
      </c>
      <c r="B175" s="9" t="s">
        <v>80</v>
      </c>
      <c r="C175" s="12" t="s">
        <v>359</v>
      </c>
      <c r="D175" s="11">
        <v>4711350</v>
      </c>
      <c r="E175" s="11">
        <v>4900000</v>
      </c>
      <c r="F175" s="11">
        <v>5095800</v>
      </c>
    </row>
    <row r="176" spans="1:6" ht="21" customHeight="1" x14ac:dyDescent="0.2">
      <c r="A176" s="53" t="s">
        <v>243</v>
      </c>
      <c r="B176" s="9" t="s">
        <v>8</v>
      </c>
      <c r="C176" s="12" t="s">
        <v>412</v>
      </c>
      <c r="D176" s="11">
        <f>+D177</f>
        <v>1751300</v>
      </c>
      <c r="E176" s="11">
        <f t="shared" ref="E176:F176" si="26">+E177</f>
        <v>1821300</v>
      </c>
      <c r="F176" s="11">
        <f t="shared" si="26"/>
        <v>1894000</v>
      </c>
    </row>
    <row r="177" spans="1:23" ht="54" customHeight="1" x14ac:dyDescent="0.2">
      <c r="A177" s="53" t="s">
        <v>358</v>
      </c>
      <c r="B177" s="9" t="s">
        <v>80</v>
      </c>
      <c r="C177" s="12" t="s">
        <v>343</v>
      </c>
      <c r="D177" s="11">
        <v>1751300</v>
      </c>
      <c r="E177" s="11">
        <v>1821300</v>
      </c>
      <c r="F177" s="11">
        <v>1894000</v>
      </c>
    </row>
    <row r="178" spans="1:23" ht="22.5" customHeight="1" x14ac:dyDescent="0.2">
      <c r="A178" s="53" t="s">
        <v>243</v>
      </c>
      <c r="B178" s="9" t="s">
        <v>8</v>
      </c>
      <c r="C178" s="12" t="s">
        <v>413</v>
      </c>
      <c r="D178" s="11">
        <f>+D179</f>
        <v>519000</v>
      </c>
      <c r="E178" s="11">
        <f t="shared" ref="E178:F178" si="27">+E179</f>
        <v>1400</v>
      </c>
      <c r="F178" s="11">
        <f t="shared" si="27"/>
        <v>1500</v>
      </c>
    </row>
    <row r="179" spans="1:23" ht="29.25" customHeight="1" x14ac:dyDescent="0.2">
      <c r="A179" s="53" t="s">
        <v>357</v>
      </c>
      <c r="B179" s="9" t="s">
        <v>80</v>
      </c>
      <c r="C179" s="12" t="s">
        <v>344</v>
      </c>
      <c r="D179" s="11">
        <f>235000+284000</f>
        <v>519000</v>
      </c>
      <c r="E179" s="11">
        <v>1400</v>
      </c>
      <c r="F179" s="11">
        <v>1500</v>
      </c>
    </row>
    <row r="180" spans="1:23" ht="19.149999999999999" customHeight="1" x14ac:dyDescent="0.2">
      <c r="A180" s="53" t="s">
        <v>408</v>
      </c>
      <c r="B180" s="9" t="s">
        <v>153</v>
      </c>
      <c r="C180" s="12" t="s">
        <v>244</v>
      </c>
      <c r="D180" s="11">
        <f>100+50000</f>
        <v>50100</v>
      </c>
      <c r="E180" s="11">
        <v>0</v>
      </c>
      <c r="F180" s="11">
        <v>0</v>
      </c>
    </row>
    <row r="181" spans="1:23" ht="50.45" customHeight="1" x14ac:dyDescent="0.2">
      <c r="A181" s="81" t="s">
        <v>457</v>
      </c>
      <c r="B181" s="9" t="s">
        <v>85</v>
      </c>
      <c r="C181" s="12" t="s">
        <v>456</v>
      </c>
      <c r="D181" s="11">
        <f>500000-56000</f>
        <v>444000</v>
      </c>
      <c r="E181" s="11">
        <v>0</v>
      </c>
      <c r="F181" s="11">
        <v>0</v>
      </c>
    </row>
    <row r="182" spans="1:23" ht="22.15" customHeight="1" x14ac:dyDescent="0.2">
      <c r="A182" s="53" t="s">
        <v>246</v>
      </c>
      <c r="B182" s="9" t="s">
        <v>8</v>
      </c>
      <c r="C182" s="12" t="s">
        <v>247</v>
      </c>
      <c r="D182" s="11">
        <f>+D183+D237+D246+D240</f>
        <v>2050830481.1400001</v>
      </c>
      <c r="E182" s="11">
        <f>+E183+E237</f>
        <v>1442928500</v>
      </c>
      <c r="F182" s="11">
        <f>+F183+F237</f>
        <v>1455438600</v>
      </c>
    </row>
    <row r="183" spans="1:23" ht="28.15" customHeight="1" x14ac:dyDescent="0.2">
      <c r="A183" s="55" t="s">
        <v>248</v>
      </c>
      <c r="B183" s="9" t="s">
        <v>8</v>
      </c>
      <c r="C183" s="12" t="s">
        <v>249</v>
      </c>
      <c r="D183" s="11">
        <f>+D216+D184+D190</f>
        <v>2047729198.2</v>
      </c>
      <c r="E183" s="11">
        <f>+E216+E184+E190</f>
        <v>1439928500</v>
      </c>
      <c r="F183" s="11">
        <f>+F216+F184+F190</f>
        <v>1455438600</v>
      </c>
    </row>
    <row r="184" spans="1:23" ht="15.6" customHeight="1" x14ac:dyDescent="0.2">
      <c r="A184" s="55" t="s">
        <v>250</v>
      </c>
      <c r="B184" s="9" t="s">
        <v>8</v>
      </c>
      <c r="C184" s="12" t="s">
        <v>323</v>
      </c>
      <c r="D184" s="11">
        <f>+D185+D188</f>
        <v>247841700</v>
      </c>
      <c r="E184" s="11">
        <f t="shared" ref="E184:F184" si="28">+E185</f>
        <v>124036700</v>
      </c>
      <c r="F184" s="11">
        <f t="shared" si="28"/>
        <v>139546200</v>
      </c>
    </row>
    <row r="185" spans="1:23" ht="20.45" customHeight="1" x14ac:dyDescent="0.2">
      <c r="A185" s="20" t="s">
        <v>251</v>
      </c>
      <c r="B185" s="9" t="s">
        <v>8</v>
      </c>
      <c r="C185" s="48" t="s">
        <v>324</v>
      </c>
      <c r="D185" s="11">
        <f>+D186+D187</f>
        <v>201502200</v>
      </c>
      <c r="E185" s="11">
        <f t="shared" ref="E185:F185" si="29">+E186+E187</f>
        <v>124036700</v>
      </c>
      <c r="F185" s="11">
        <f t="shared" si="29"/>
        <v>139546200</v>
      </c>
    </row>
    <row r="186" spans="1:23" ht="44.45" customHeight="1" x14ac:dyDescent="0.2">
      <c r="A186" s="56" t="s">
        <v>345</v>
      </c>
      <c r="B186" s="9" t="s">
        <v>152</v>
      </c>
      <c r="C186" s="12" t="s">
        <v>348</v>
      </c>
      <c r="D186" s="11">
        <v>75634300</v>
      </c>
      <c r="E186" s="11">
        <v>20981000</v>
      </c>
      <c r="F186" s="11">
        <v>40417400</v>
      </c>
    </row>
    <row r="187" spans="1:23" ht="43.9" customHeight="1" x14ac:dyDescent="0.2">
      <c r="A187" s="56" t="s">
        <v>346</v>
      </c>
      <c r="B187" s="9" t="s">
        <v>152</v>
      </c>
      <c r="C187" s="12" t="s">
        <v>347</v>
      </c>
      <c r="D187" s="11">
        <v>125867900</v>
      </c>
      <c r="E187" s="11">
        <v>103055700</v>
      </c>
      <c r="F187" s="11">
        <v>99128800</v>
      </c>
    </row>
    <row r="188" spans="1:23" ht="30.6" customHeight="1" x14ac:dyDescent="0.2">
      <c r="A188" s="56" t="s">
        <v>442</v>
      </c>
      <c r="B188" s="9" t="s">
        <v>8</v>
      </c>
      <c r="C188" s="12" t="s">
        <v>439</v>
      </c>
      <c r="D188" s="11">
        <f>+D189</f>
        <v>46339500</v>
      </c>
      <c r="E188" s="11">
        <f t="shared" ref="E188:F188" si="30">+E189</f>
        <v>0</v>
      </c>
      <c r="F188" s="11">
        <f t="shared" si="30"/>
        <v>0</v>
      </c>
    </row>
    <row r="189" spans="1:23" ht="34.9" customHeight="1" x14ac:dyDescent="0.2">
      <c r="A189" s="80" t="s">
        <v>440</v>
      </c>
      <c r="B189" s="9" t="s">
        <v>152</v>
      </c>
      <c r="C189" s="16" t="s">
        <v>441</v>
      </c>
      <c r="D189" s="11">
        <v>46339500</v>
      </c>
      <c r="E189" s="11">
        <v>0</v>
      </c>
      <c r="F189" s="11">
        <v>0</v>
      </c>
    </row>
    <row r="190" spans="1:23" ht="30" customHeight="1" x14ac:dyDescent="0.2">
      <c r="A190" s="53" t="s">
        <v>252</v>
      </c>
      <c r="B190" s="9" t="s">
        <v>8</v>
      </c>
      <c r="C190" s="9" t="s">
        <v>325</v>
      </c>
      <c r="D190" s="11">
        <f>+D195+D197+D199+D203+D191+D202+D193</f>
        <v>272755198.19999999</v>
      </c>
      <c r="E190" s="11">
        <f t="shared" ref="E190:F190" si="31">+E195+E197+E199+E203+E191+E201</f>
        <v>0</v>
      </c>
      <c r="F190" s="11">
        <f t="shared" si="31"/>
        <v>0</v>
      </c>
    </row>
    <row r="191" spans="1:23" s="26" customFormat="1" ht="28.5" customHeight="1" x14ac:dyDescent="0.25">
      <c r="A191" s="53" t="s">
        <v>418</v>
      </c>
      <c r="B191" s="9" t="s">
        <v>8</v>
      </c>
      <c r="C191" s="9" t="s">
        <v>423</v>
      </c>
      <c r="D191" s="27">
        <f>D192</f>
        <v>7438000</v>
      </c>
      <c r="E191" s="27">
        <f>E192</f>
        <v>0</v>
      </c>
      <c r="F191" s="27">
        <f>F192</f>
        <v>0</v>
      </c>
      <c r="W191" s="45"/>
    </row>
    <row r="192" spans="1:23" s="26" customFormat="1" ht="31.5" customHeight="1" x14ac:dyDescent="0.25">
      <c r="A192" s="53" t="s">
        <v>419</v>
      </c>
      <c r="B192" s="9" t="s">
        <v>85</v>
      </c>
      <c r="C192" s="9" t="s">
        <v>422</v>
      </c>
      <c r="D192" s="27">
        <v>7438000</v>
      </c>
      <c r="E192" s="27">
        <v>0</v>
      </c>
      <c r="F192" s="27">
        <v>0</v>
      </c>
      <c r="W192" s="45"/>
    </row>
    <row r="193" spans="1:27" s="26" customFormat="1" ht="49.9" customHeight="1" x14ac:dyDescent="0.25">
      <c r="A193" s="53" t="s">
        <v>460</v>
      </c>
      <c r="B193" s="9" t="s">
        <v>8</v>
      </c>
      <c r="C193" s="9" t="s">
        <v>461</v>
      </c>
      <c r="D193" s="27">
        <f>+D194</f>
        <v>102564</v>
      </c>
      <c r="E193" s="27">
        <f t="shared" ref="E193:F193" si="32">+E194</f>
        <v>0</v>
      </c>
      <c r="F193" s="27">
        <f t="shared" si="32"/>
        <v>0</v>
      </c>
      <c r="W193" s="45"/>
    </row>
    <row r="194" spans="1:27" s="26" customFormat="1" ht="49.9" customHeight="1" x14ac:dyDescent="0.25">
      <c r="A194" s="53" t="s">
        <v>458</v>
      </c>
      <c r="B194" s="9" t="s">
        <v>383</v>
      </c>
      <c r="C194" s="9" t="s">
        <v>459</v>
      </c>
      <c r="D194" s="27">
        <v>102564</v>
      </c>
      <c r="E194" s="27">
        <v>0</v>
      </c>
      <c r="F194" s="27">
        <v>0</v>
      </c>
      <c r="W194" s="45"/>
    </row>
    <row r="195" spans="1:27" ht="64.150000000000006" customHeight="1" x14ac:dyDescent="0.2">
      <c r="A195" s="53" t="s">
        <v>464</v>
      </c>
      <c r="B195" s="9" t="s">
        <v>8</v>
      </c>
      <c r="C195" s="9" t="s">
        <v>386</v>
      </c>
      <c r="D195" s="11">
        <f>D196</f>
        <v>5909989.3200000003</v>
      </c>
      <c r="E195" s="11">
        <f>E196</f>
        <v>0</v>
      </c>
      <c r="F195" s="11">
        <f>F196</f>
        <v>0</v>
      </c>
    </row>
    <row r="196" spans="1:27" ht="58.5" customHeight="1" x14ac:dyDescent="0.2">
      <c r="A196" s="53" t="s">
        <v>382</v>
      </c>
      <c r="B196" s="9" t="s">
        <v>381</v>
      </c>
      <c r="C196" s="9" t="s">
        <v>380</v>
      </c>
      <c r="D196" s="11">
        <v>5909989.3200000003</v>
      </c>
      <c r="E196" s="11">
        <v>0</v>
      </c>
      <c r="F196" s="11">
        <v>0</v>
      </c>
    </row>
    <row r="197" spans="1:27" s="26" customFormat="1" ht="31.5" customHeight="1" x14ac:dyDescent="0.25">
      <c r="A197" s="53" t="s">
        <v>394</v>
      </c>
      <c r="B197" s="9" t="s">
        <v>8</v>
      </c>
      <c r="C197" s="9" t="s">
        <v>385</v>
      </c>
      <c r="D197" s="27">
        <f>D198</f>
        <v>22771035</v>
      </c>
      <c r="E197" s="27">
        <f t="shared" ref="E197:F197" si="33">E198</f>
        <v>0</v>
      </c>
      <c r="F197" s="27">
        <f t="shared" si="33"/>
        <v>0</v>
      </c>
      <c r="W197" s="45"/>
    </row>
    <row r="198" spans="1:27" s="26" customFormat="1" ht="33.6" customHeight="1" x14ac:dyDescent="0.25">
      <c r="A198" s="53" t="s">
        <v>393</v>
      </c>
      <c r="B198" s="9" t="s">
        <v>383</v>
      </c>
      <c r="C198" s="9" t="s">
        <v>384</v>
      </c>
      <c r="D198" s="27">
        <v>22771035</v>
      </c>
      <c r="E198" s="27">
        <v>0</v>
      </c>
      <c r="F198" s="27">
        <v>0</v>
      </c>
      <c r="W198" s="45"/>
    </row>
    <row r="199" spans="1:27" s="26" customFormat="1" ht="22.5" customHeight="1" x14ac:dyDescent="0.25">
      <c r="A199" s="53" t="s">
        <v>387</v>
      </c>
      <c r="B199" s="9" t="s">
        <v>8</v>
      </c>
      <c r="C199" s="9" t="s">
        <v>389</v>
      </c>
      <c r="D199" s="27">
        <f>D200</f>
        <v>76602</v>
      </c>
      <c r="E199" s="27">
        <f t="shared" ref="E199:F199" si="34">E200</f>
        <v>0</v>
      </c>
      <c r="F199" s="27">
        <f t="shared" si="34"/>
        <v>0</v>
      </c>
      <c r="W199" s="45"/>
    </row>
    <row r="200" spans="1:27" s="26" customFormat="1" ht="31.5" customHeight="1" x14ac:dyDescent="0.25">
      <c r="A200" s="53" t="s">
        <v>388</v>
      </c>
      <c r="B200" s="9" t="s">
        <v>381</v>
      </c>
      <c r="C200" s="9" t="s">
        <v>417</v>
      </c>
      <c r="D200" s="27">
        <v>76602</v>
      </c>
      <c r="E200" s="27">
        <v>0</v>
      </c>
      <c r="F200" s="27">
        <v>0</v>
      </c>
      <c r="W200" s="45"/>
    </row>
    <row r="201" spans="1:27" s="26" customFormat="1" ht="48" customHeight="1" x14ac:dyDescent="0.25">
      <c r="A201" s="53" t="s">
        <v>444</v>
      </c>
      <c r="B201" s="9" t="s">
        <v>8</v>
      </c>
      <c r="C201" s="9" t="s">
        <v>438</v>
      </c>
      <c r="D201" s="27">
        <f>+D202</f>
        <v>4195094.92</v>
      </c>
      <c r="E201" s="27">
        <f t="shared" ref="E201:F201" si="35">+E202</f>
        <v>0</v>
      </c>
      <c r="F201" s="27">
        <f t="shared" si="35"/>
        <v>0</v>
      </c>
      <c r="W201" s="45"/>
    </row>
    <row r="202" spans="1:27" s="26" customFormat="1" ht="50.45" customHeight="1" x14ac:dyDescent="0.25">
      <c r="A202" s="53" t="s">
        <v>443</v>
      </c>
      <c r="B202" s="9" t="s">
        <v>85</v>
      </c>
      <c r="C202" s="9" t="s">
        <v>437</v>
      </c>
      <c r="D202" s="27">
        <v>4195094.92</v>
      </c>
      <c r="E202" s="27">
        <v>0</v>
      </c>
      <c r="F202" s="27">
        <v>0</v>
      </c>
      <c r="W202" s="45"/>
    </row>
    <row r="203" spans="1:27" ht="16.149999999999999" customHeight="1" x14ac:dyDescent="0.2">
      <c r="A203" s="53" t="s">
        <v>253</v>
      </c>
      <c r="B203" s="9" t="s">
        <v>8</v>
      </c>
      <c r="C203" s="21" t="s">
        <v>326</v>
      </c>
      <c r="D203" s="11">
        <f>+D204</f>
        <v>232261912.96000001</v>
      </c>
      <c r="E203" s="11">
        <f>+E204</f>
        <v>0</v>
      </c>
      <c r="F203" s="11">
        <f>+F204</f>
        <v>0</v>
      </c>
    </row>
    <row r="204" spans="1:27" ht="18.600000000000001" customHeight="1" x14ac:dyDescent="0.2">
      <c r="A204" s="53" t="s">
        <v>254</v>
      </c>
      <c r="B204" s="9" t="s">
        <v>8</v>
      </c>
      <c r="C204" s="21" t="s">
        <v>327</v>
      </c>
      <c r="D204" s="11">
        <f>+D206+D207+D208+D214+D211+D212+D213+D205+D209+D2060+D210+D215</f>
        <v>232261912.96000001</v>
      </c>
      <c r="E204" s="11">
        <f t="shared" ref="E204:F204" si="36">+E206+E207+E208+E214+E211+E212+E213+E205+E209+E2060+E210</f>
        <v>0</v>
      </c>
      <c r="F204" s="11">
        <f t="shared" si="36"/>
        <v>0</v>
      </c>
    </row>
    <row r="205" spans="1:27" ht="44.45" customHeight="1" x14ac:dyDescent="0.2">
      <c r="A205" s="20" t="s">
        <v>421</v>
      </c>
      <c r="B205" s="9" t="s">
        <v>381</v>
      </c>
      <c r="C205" s="21" t="s">
        <v>327</v>
      </c>
      <c r="D205" s="11">
        <f>3420700+1906200+50931600</f>
        <v>56258500</v>
      </c>
      <c r="E205" s="11">
        <v>0</v>
      </c>
      <c r="F205" s="11">
        <v>0</v>
      </c>
    </row>
    <row r="206" spans="1:27" ht="45" customHeight="1" x14ac:dyDescent="0.2">
      <c r="A206" s="20" t="s">
        <v>255</v>
      </c>
      <c r="B206" s="9" t="s">
        <v>151</v>
      </c>
      <c r="C206" s="21" t="s">
        <v>327</v>
      </c>
      <c r="D206" s="11">
        <v>68247600</v>
      </c>
      <c r="E206" s="11">
        <v>0</v>
      </c>
      <c r="F206" s="11">
        <v>0</v>
      </c>
      <c r="AA206" s="7"/>
    </row>
    <row r="207" spans="1:27" ht="106.15" customHeight="1" x14ac:dyDescent="0.2">
      <c r="A207" s="20" t="s">
        <v>391</v>
      </c>
      <c r="B207" s="9" t="s">
        <v>151</v>
      </c>
      <c r="C207" s="21" t="s">
        <v>327</v>
      </c>
      <c r="D207" s="11">
        <v>1353079</v>
      </c>
      <c r="E207" s="11">
        <v>0</v>
      </c>
      <c r="F207" s="11">
        <v>0</v>
      </c>
    </row>
    <row r="208" spans="1:27" ht="113.45" customHeight="1" x14ac:dyDescent="0.2">
      <c r="A208" s="56" t="s">
        <v>390</v>
      </c>
      <c r="B208" s="9" t="s">
        <v>151</v>
      </c>
      <c r="C208" s="21" t="s">
        <v>327</v>
      </c>
      <c r="D208" s="11">
        <v>2246244</v>
      </c>
      <c r="E208" s="11">
        <v>0</v>
      </c>
      <c r="F208" s="11">
        <v>0</v>
      </c>
    </row>
    <row r="209" spans="1:23" ht="94.15" customHeight="1" x14ac:dyDescent="0.2">
      <c r="A209" s="80" t="s">
        <v>436</v>
      </c>
      <c r="B209" s="9" t="s">
        <v>151</v>
      </c>
      <c r="C209" s="21" t="s">
        <v>327</v>
      </c>
      <c r="D209" s="11">
        <v>5547300</v>
      </c>
      <c r="E209" s="11">
        <v>0</v>
      </c>
      <c r="F209" s="11">
        <v>0</v>
      </c>
    </row>
    <row r="210" spans="1:23" ht="94.15" customHeight="1" x14ac:dyDescent="0.2">
      <c r="A210" s="80" t="s">
        <v>446</v>
      </c>
      <c r="B210" s="9" t="s">
        <v>151</v>
      </c>
      <c r="C210" s="21" t="s">
        <v>327</v>
      </c>
      <c r="D210" s="11">
        <v>3139800</v>
      </c>
      <c r="E210" s="11">
        <v>0</v>
      </c>
      <c r="F210" s="11">
        <v>0</v>
      </c>
    </row>
    <row r="211" spans="1:23" ht="57.6" customHeight="1" x14ac:dyDescent="0.2">
      <c r="A211" s="20" t="s">
        <v>415</v>
      </c>
      <c r="B211" s="9" t="s">
        <v>152</v>
      </c>
      <c r="C211" s="21" t="s">
        <v>327</v>
      </c>
      <c r="D211" s="11">
        <v>21825000</v>
      </c>
      <c r="E211" s="11">
        <v>0</v>
      </c>
      <c r="F211" s="11">
        <v>0</v>
      </c>
    </row>
    <row r="212" spans="1:23" ht="136.9" customHeight="1" x14ac:dyDescent="0.2">
      <c r="A212" s="82" t="s">
        <v>416</v>
      </c>
      <c r="B212" s="9" t="s">
        <v>152</v>
      </c>
      <c r="C212" s="21" t="s">
        <v>327</v>
      </c>
      <c r="D212" s="11">
        <v>53720300</v>
      </c>
      <c r="E212" s="11">
        <v>0</v>
      </c>
      <c r="F212" s="11">
        <v>0</v>
      </c>
    </row>
    <row r="213" spans="1:23" ht="84" customHeight="1" x14ac:dyDescent="0.2">
      <c r="A213" s="82" t="s">
        <v>420</v>
      </c>
      <c r="B213" s="9" t="s">
        <v>383</v>
      </c>
      <c r="C213" s="21" t="s">
        <v>327</v>
      </c>
      <c r="D213" s="11">
        <v>382219</v>
      </c>
      <c r="E213" s="11">
        <v>0</v>
      </c>
      <c r="F213" s="11">
        <v>0</v>
      </c>
    </row>
    <row r="214" spans="1:23" ht="29.45" customHeight="1" x14ac:dyDescent="0.2">
      <c r="A214" s="20" t="s">
        <v>392</v>
      </c>
      <c r="B214" s="9" t="s">
        <v>153</v>
      </c>
      <c r="C214" s="21" t="s">
        <v>327</v>
      </c>
      <c r="D214" s="11">
        <v>15000000</v>
      </c>
      <c r="E214" s="11">
        <v>0</v>
      </c>
      <c r="F214" s="11">
        <v>0</v>
      </c>
    </row>
    <row r="215" spans="1:23" ht="69.599999999999994" customHeight="1" x14ac:dyDescent="0.2">
      <c r="A215" s="20" t="s">
        <v>445</v>
      </c>
      <c r="B215" s="9" t="s">
        <v>85</v>
      </c>
      <c r="C215" s="21" t="s">
        <v>327</v>
      </c>
      <c r="D215" s="25">
        <v>4541870.96</v>
      </c>
      <c r="E215" s="11">
        <v>0</v>
      </c>
      <c r="F215" s="11">
        <v>0</v>
      </c>
    </row>
    <row r="216" spans="1:23" ht="15.6" customHeight="1" x14ac:dyDescent="0.2">
      <c r="A216" s="53" t="s">
        <v>256</v>
      </c>
      <c r="B216" s="9" t="s">
        <v>8</v>
      </c>
      <c r="C216" s="12" t="s">
        <v>328</v>
      </c>
      <c r="D216" s="11">
        <f>+D217+D219+D233+D231</f>
        <v>1527132300</v>
      </c>
      <c r="E216" s="11">
        <f>+E217+E219+E233+E231</f>
        <v>1315891800</v>
      </c>
      <c r="F216" s="11">
        <f>+F217+F219+F233+F231</f>
        <v>1315892400</v>
      </c>
    </row>
    <row r="217" spans="1:23" s="26" customFormat="1" ht="38.25" x14ac:dyDescent="0.25">
      <c r="A217" s="53" t="s">
        <v>257</v>
      </c>
      <c r="B217" s="9" t="s">
        <v>8</v>
      </c>
      <c r="C217" s="12" t="s">
        <v>329</v>
      </c>
      <c r="D217" s="11">
        <f>+D218</f>
        <v>62811000</v>
      </c>
      <c r="E217" s="11">
        <f>+E218</f>
        <v>59767500</v>
      </c>
      <c r="F217" s="11">
        <f>+F218</f>
        <v>59767500</v>
      </c>
      <c r="W217" s="45"/>
    </row>
    <row r="218" spans="1:23" s="26" customFormat="1" ht="38.25" x14ac:dyDescent="0.25">
      <c r="A218" s="53" t="s">
        <v>258</v>
      </c>
      <c r="B218" s="9" t="s">
        <v>85</v>
      </c>
      <c r="C218" s="12" t="s">
        <v>330</v>
      </c>
      <c r="D218" s="27">
        <f>59911000+2900000</f>
        <v>62811000</v>
      </c>
      <c r="E218" s="27">
        <v>59767500</v>
      </c>
      <c r="F218" s="27">
        <v>59767500</v>
      </c>
      <c r="W218" s="45"/>
    </row>
    <row r="219" spans="1:23" ht="25.5" x14ac:dyDescent="0.2">
      <c r="A219" s="53" t="s">
        <v>259</v>
      </c>
      <c r="B219" s="9" t="s">
        <v>8</v>
      </c>
      <c r="C219" s="9" t="s">
        <v>331</v>
      </c>
      <c r="D219" s="11">
        <f>+D220</f>
        <v>26970100</v>
      </c>
      <c r="E219" s="11">
        <f>+E220</f>
        <v>27160700</v>
      </c>
      <c r="F219" s="11">
        <f>+F220</f>
        <v>27160700</v>
      </c>
    </row>
    <row r="220" spans="1:23" s="26" customFormat="1" ht="28.15" customHeight="1" x14ac:dyDescent="0.25">
      <c r="A220" s="53" t="s">
        <v>260</v>
      </c>
      <c r="B220" s="9" t="s">
        <v>8</v>
      </c>
      <c r="C220" s="9" t="s">
        <v>332</v>
      </c>
      <c r="D220" s="11">
        <f>SUM(D221:D230)</f>
        <v>26970100</v>
      </c>
      <c r="E220" s="11">
        <f>SUM(E221:E230)</f>
        <v>27160700</v>
      </c>
      <c r="F220" s="11">
        <f>SUM(F221:F230)</f>
        <v>27160700</v>
      </c>
      <c r="W220" s="45"/>
    </row>
    <row r="221" spans="1:23" ht="38.25" x14ac:dyDescent="0.2">
      <c r="A221" s="53" t="s">
        <v>261</v>
      </c>
      <c r="B221" s="9" t="s">
        <v>151</v>
      </c>
      <c r="C221" s="9" t="s">
        <v>332</v>
      </c>
      <c r="D221" s="27">
        <f>18296000-418100</f>
        <v>17877900</v>
      </c>
      <c r="E221" s="27">
        <v>18296000</v>
      </c>
      <c r="F221" s="27">
        <v>18296000</v>
      </c>
    </row>
    <row r="222" spans="1:23" s="26" customFormat="1" ht="42.6" customHeight="1" x14ac:dyDescent="0.25">
      <c r="A222" s="53" t="s">
        <v>262</v>
      </c>
      <c r="B222" s="9" t="s">
        <v>152</v>
      </c>
      <c r="C222" s="9" t="s">
        <v>332</v>
      </c>
      <c r="D222" s="11">
        <v>45500</v>
      </c>
      <c r="E222" s="11">
        <v>44100</v>
      </c>
      <c r="F222" s="11">
        <v>44100</v>
      </c>
      <c r="W222" s="45"/>
    </row>
    <row r="223" spans="1:23" s="26" customFormat="1" ht="30" customHeight="1" x14ac:dyDescent="0.25">
      <c r="A223" s="53" t="s">
        <v>263</v>
      </c>
      <c r="B223" s="9" t="s">
        <v>152</v>
      </c>
      <c r="C223" s="9" t="s">
        <v>332</v>
      </c>
      <c r="D223" s="27">
        <v>90900</v>
      </c>
      <c r="E223" s="27">
        <v>88300</v>
      </c>
      <c r="F223" s="27">
        <v>88300</v>
      </c>
      <c r="W223" s="45"/>
    </row>
    <row r="224" spans="1:23" s="26" customFormat="1" ht="54" customHeight="1" x14ac:dyDescent="0.25">
      <c r="A224" s="53" t="s">
        <v>264</v>
      </c>
      <c r="B224" s="9" t="s">
        <v>153</v>
      </c>
      <c r="C224" s="9" t="s">
        <v>332</v>
      </c>
      <c r="D224" s="27">
        <f>3238800+5400</f>
        <v>3244200</v>
      </c>
      <c r="E224" s="27">
        <v>3170600</v>
      </c>
      <c r="F224" s="27">
        <v>3170600</v>
      </c>
      <c r="W224" s="45"/>
    </row>
    <row r="225" spans="1:23" s="26" customFormat="1" ht="30.6" customHeight="1" x14ac:dyDescent="0.25">
      <c r="A225" s="53" t="s">
        <v>265</v>
      </c>
      <c r="B225" s="9" t="s">
        <v>153</v>
      </c>
      <c r="C225" s="9" t="s">
        <v>332</v>
      </c>
      <c r="D225" s="27">
        <v>851200</v>
      </c>
      <c r="E225" s="27">
        <v>826300</v>
      </c>
      <c r="F225" s="27">
        <v>826300</v>
      </c>
      <c r="W225" s="45"/>
    </row>
    <row r="226" spans="1:23" ht="54.6" customHeight="1" x14ac:dyDescent="0.2">
      <c r="A226" s="53" t="s">
        <v>266</v>
      </c>
      <c r="B226" s="9" t="s">
        <v>153</v>
      </c>
      <c r="C226" s="9" t="s">
        <v>332</v>
      </c>
      <c r="D226" s="27">
        <v>2572400</v>
      </c>
      <c r="E226" s="27">
        <v>2497200</v>
      </c>
      <c r="F226" s="27">
        <v>2497200</v>
      </c>
    </row>
    <row r="227" spans="1:23" s="26" customFormat="1" ht="67.150000000000006" customHeight="1" x14ac:dyDescent="0.25">
      <c r="A227" s="53" t="s">
        <v>267</v>
      </c>
      <c r="B227" s="9" t="s">
        <v>153</v>
      </c>
      <c r="C227" s="9" t="s">
        <v>332</v>
      </c>
      <c r="D227" s="47">
        <v>700</v>
      </c>
      <c r="E227" s="47">
        <v>700</v>
      </c>
      <c r="F227" s="47">
        <v>700</v>
      </c>
      <c r="W227" s="45"/>
    </row>
    <row r="228" spans="1:23" ht="42" customHeight="1" x14ac:dyDescent="0.2">
      <c r="A228" s="53" t="s">
        <v>268</v>
      </c>
      <c r="B228" s="9" t="s">
        <v>153</v>
      </c>
      <c r="C228" s="9" t="s">
        <v>332</v>
      </c>
      <c r="D228" s="27">
        <v>1702400</v>
      </c>
      <c r="E228" s="27">
        <v>1652700</v>
      </c>
      <c r="F228" s="27">
        <v>1652700</v>
      </c>
    </row>
    <row r="229" spans="1:23" ht="31.15" customHeight="1" x14ac:dyDescent="0.2">
      <c r="A229" s="53" t="s">
        <v>269</v>
      </c>
      <c r="B229" s="9" t="s">
        <v>153</v>
      </c>
      <c r="C229" s="9" t="s">
        <v>332</v>
      </c>
      <c r="D229" s="27">
        <v>4900</v>
      </c>
      <c r="E229" s="27">
        <v>4800</v>
      </c>
      <c r="F229" s="27">
        <v>4800</v>
      </c>
    </row>
    <row r="230" spans="1:23" ht="59.45" customHeight="1" x14ac:dyDescent="0.2">
      <c r="A230" s="53" t="s">
        <v>355</v>
      </c>
      <c r="B230" s="9" t="s">
        <v>85</v>
      </c>
      <c r="C230" s="9" t="s">
        <v>332</v>
      </c>
      <c r="D230" s="27">
        <v>580000</v>
      </c>
      <c r="E230" s="27">
        <v>580000</v>
      </c>
      <c r="F230" s="27">
        <v>580000</v>
      </c>
    </row>
    <row r="231" spans="1:23" ht="54.6" customHeight="1" x14ac:dyDescent="0.2">
      <c r="A231" s="53" t="s">
        <v>270</v>
      </c>
      <c r="B231" s="9" t="s">
        <v>8</v>
      </c>
      <c r="C231" s="28" t="s">
        <v>333</v>
      </c>
      <c r="D231" s="27">
        <f>+D232</f>
        <v>10500</v>
      </c>
      <c r="E231" s="27">
        <f>+E232</f>
        <v>10900</v>
      </c>
      <c r="F231" s="27">
        <f>+F232</f>
        <v>11500</v>
      </c>
    </row>
    <row r="232" spans="1:23" ht="55.15" customHeight="1" x14ac:dyDescent="0.2">
      <c r="A232" s="53" t="s">
        <v>271</v>
      </c>
      <c r="B232" s="9" t="s">
        <v>153</v>
      </c>
      <c r="C232" s="28" t="s">
        <v>334</v>
      </c>
      <c r="D232" s="27">
        <v>10500</v>
      </c>
      <c r="E232" s="27">
        <v>10900</v>
      </c>
      <c r="F232" s="27">
        <v>11500</v>
      </c>
    </row>
    <row r="233" spans="1:23" ht="15" customHeight="1" x14ac:dyDescent="0.2">
      <c r="A233" s="53" t="s">
        <v>272</v>
      </c>
      <c r="B233" s="9" t="s">
        <v>8</v>
      </c>
      <c r="C233" s="12" t="s">
        <v>335</v>
      </c>
      <c r="D233" s="11">
        <f>+D234</f>
        <v>1437340700</v>
      </c>
      <c r="E233" s="11">
        <f>+E234</f>
        <v>1228952700</v>
      </c>
      <c r="F233" s="11">
        <f>+F234</f>
        <v>1228952700</v>
      </c>
    </row>
    <row r="234" spans="1:23" ht="19.149999999999999" customHeight="1" x14ac:dyDescent="0.2">
      <c r="A234" s="53" t="s">
        <v>273</v>
      </c>
      <c r="B234" s="9" t="s">
        <v>8</v>
      </c>
      <c r="C234" s="12" t="s">
        <v>336</v>
      </c>
      <c r="D234" s="11">
        <f>+D235+D236</f>
        <v>1437340700</v>
      </c>
      <c r="E234" s="11">
        <f>+E235+E236</f>
        <v>1228952700</v>
      </c>
      <c r="F234" s="11">
        <f>+F235+F236</f>
        <v>1228952700</v>
      </c>
    </row>
    <row r="235" spans="1:23" ht="82.15" customHeight="1" x14ac:dyDescent="0.2">
      <c r="A235" s="53" t="s">
        <v>274</v>
      </c>
      <c r="B235" s="9" t="s">
        <v>151</v>
      </c>
      <c r="C235" s="12" t="s">
        <v>379</v>
      </c>
      <c r="D235" s="25">
        <f>656480900+19920000</f>
        <v>676400900</v>
      </c>
      <c r="E235" s="25">
        <v>601954700</v>
      </c>
      <c r="F235" s="25">
        <v>601954700</v>
      </c>
    </row>
    <row r="236" spans="1:23" ht="54.6" customHeight="1" x14ac:dyDescent="0.2">
      <c r="A236" s="53" t="s">
        <v>275</v>
      </c>
      <c r="B236" s="9" t="s">
        <v>151</v>
      </c>
      <c r="C236" s="12" t="s">
        <v>336</v>
      </c>
      <c r="D236" s="25">
        <f>712603800+48336000</f>
        <v>760939800</v>
      </c>
      <c r="E236" s="25">
        <v>626998000</v>
      </c>
      <c r="F236" s="25">
        <v>626998000</v>
      </c>
    </row>
    <row r="237" spans="1:23" ht="17.45" customHeight="1" x14ac:dyDescent="0.2">
      <c r="A237" s="20" t="s">
        <v>276</v>
      </c>
      <c r="B237" s="9" t="s">
        <v>8</v>
      </c>
      <c r="C237" s="16" t="s">
        <v>352</v>
      </c>
      <c r="D237" s="29">
        <f>+D238</f>
        <v>9666000</v>
      </c>
      <c r="E237" s="29">
        <f t="shared" ref="E237:F237" si="37">+E238</f>
        <v>3000000</v>
      </c>
      <c r="F237" s="29">
        <f t="shared" si="37"/>
        <v>0</v>
      </c>
    </row>
    <row r="238" spans="1:23" ht="18" customHeight="1" x14ac:dyDescent="0.2">
      <c r="A238" s="20" t="s">
        <v>354</v>
      </c>
      <c r="B238" s="9" t="s">
        <v>8</v>
      </c>
      <c r="C238" s="16" t="s">
        <v>353</v>
      </c>
      <c r="D238" s="29">
        <f>+D239</f>
        <v>9666000</v>
      </c>
      <c r="E238" s="29">
        <f t="shared" ref="E238:F238" si="38">+E239</f>
        <v>3000000</v>
      </c>
      <c r="F238" s="29">
        <f t="shared" si="38"/>
        <v>0</v>
      </c>
    </row>
    <row r="239" spans="1:23" ht="15.6" customHeight="1" x14ac:dyDescent="0.2">
      <c r="A239" s="20" t="s">
        <v>277</v>
      </c>
      <c r="B239" s="9" t="s">
        <v>153</v>
      </c>
      <c r="C239" s="21" t="s">
        <v>337</v>
      </c>
      <c r="D239" s="29">
        <f>3050000+6600000+10000+6000</f>
        <v>9666000</v>
      </c>
      <c r="E239" s="25">
        <v>3000000</v>
      </c>
      <c r="F239" s="25">
        <v>0</v>
      </c>
    </row>
    <row r="240" spans="1:23" ht="68.25" customHeight="1" x14ac:dyDescent="0.2">
      <c r="A240" s="20" t="s">
        <v>395</v>
      </c>
      <c r="B240" s="9" t="s">
        <v>8</v>
      </c>
      <c r="C240" s="24" t="s">
        <v>396</v>
      </c>
      <c r="D240" s="29">
        <f>+D241</f>
        <v>593136.81000000006</v>
      </c>
      <c r="E240" s="29">
        <f t="shared" ref="E240:F240" si="39">+E241</f>
        <v>0</v>
      </c>
      <c r="F240" s="29">
        <f t="shared" si="39"/>
        <v>0</v>
      </c>
    </row>
    <row r="241" spans="1:23" ht="72.75" customHeight="1" x14ac:dyDescent="0.2">
      <c r="A241" s="20" t="s">
        <v>397</v>
      </c>
      <c r="B241" s="9" t="s">
        <v>8</v>
      </c>
      <c r="C241" s="24" t="s">
        <v>398</v>
      </c>
      <c r="D241" s="29">
        <f>+D242</f>
        <v>593136.81000000006</v>
      </c>
      <c r="E241" s="29">
        <f>+E243</f>
        <v>0</v>
      </c>
      <c r="F241" s="29">
        <f>+F243</f>
        <v>0</v>
      </c>
    </row>
    <row r="242" spans="1:23" ht="68.25" customHeight="1" x14ac:dyDescent="0.2">
      <c r="A242" s="20" t="s">
        <v>399</v>
      </c>
      <c r="B242" s="9" t="s">
        <v>8</v>
      </c>
      <c r="C242" s="24" t="s">
        <v>400</v>
      </c>
      <c r="D242" s="29">
        <f>+D243</f>
        <v>593136.81000000006</v>
      </c>
      <c r="E242" s="29">
        <v>0</v>
      </c>
      <c r="F242" s="29">
        <v>0</v>
      </c>
    </row>
    <row r="243" spans="1:23" ht="30" customHeight="1" x14ac:dyDescent="0.2">
      <c r="A243" s="20" t="s">
        <v>401</v>
      </c>
      <c r="B243" s="9" t="s">
        <v>8</v>
      </c>
      <c r="C243" s="71" t="s">
        <v>402</v>
      </c>
      <c r="D243" s="29">
        <f>+D244+D245</f>
        <v>593136.81000000006</v>
      </c>
      <c r="E243" s="29">
        <f t="shared" ref="E243:F243" si="40">+E244+E245</f>
        <v>0</v>
      </c>
      <c r="F243" s="29">
        <f t="shared" si="40"/>
        <v>0</v>
      </c>
    </row>
    <row r="244" spans="1:23" ht="28.9" customHeight="1" x14ac:dyDescent="0.2">
      <c r="A244" s="20" t="s">
        <v>403</v>
      </c>
      <c r="B244" s="9" t="s">
        <v>153</v>
      </c>
      <c r="C244" s="24" t="s">
        <v>404</v>
      </c>
      <c r="D244" s="11">
        <f>372174.25+205000</f>
        <v>577174.25</v>
      </c>
      <c r="E244" s="11">
        <v>0</v>
      </c>
      <c r="F244" s="11">
        <v>0</v>
      </c>
    </row>
    <row r="245" spans="1:23" ht="28.9" customHeight="1" x14ac:dyDescent="0.2">
      <c r="A245" s="20" t="s">
        <v>403</v>
      </c>
      <c r="B245" s="9" t="s">
        <v>85</v>
      </c>
      <c r="C245" s="24" t="s">
        <v>404</v>
      </c>
      <c r="D245" s="11">
        <v>15962.56</v>
      </c>
      <c r="E245" s="11">
        <v>0</v>
      </c>
      <c r="F245" s="11">
        <v>0</v>
      </c>
    </row>
    <row r="246" spans="1:23" ht="33" customHeight="1" x14ac:dyDescent="0.2">
      <c r="A246" s="20" t="s">
        <v>373</v>
      </c>
      <c r="B246" s="9" t="s">
        <v>8</v>
      </c>
      <c r="C246" s="24" t="s">
        <v>374</v>
      </c>
      <c r="D246" s="29">
        <f>+D247+D249+D250+D248</f>
        <v>-7157853.8700000001</v>
      </c>
      <c r="E246" s="29">
        <f t="shared" ref="E246:F246" si="41">+E247+E249+E250+E248</f>
        <v>0</v>
      </c>
      <c r="F246" s="29">
        <f t="shared" si="41"/>
        <v>0</v>
      </c>
    </row>
    <row r="247" spans="1:23" ht="42.6" customHeight="1" x14ac:dyDescent="0.2">
      <c r="A247" s="72" t="s">
        <v>376</v>
      </c>
      <c r="B247" s="9" t="s">
        <v>153</v>
      </c>
      <c r="C247" s="73" t="s">
        <v>377</v>
      </c>
      <c r="D247" s="11">
        <f>-224096.11-188136.81-205000</f>
        <v>-617232.91999999993</v>
      </c>
      <c r="E247" s="25">
        <v>0</v>
      </c>
      <c r="F247" s="25">
        <v>0</v>
      </c>
    </row>
    <row r="248" spans="1:23" ht="68.25" hidden="1" customHeight="1" x14ac:dyDescent="0.2">
      <c r="A248" s="72" t="s">
        <v>425</v>
      </c>
      <c r="B248" s="9" t="s">
        <v>153</v>
      </c>
      <c r="C248" s="73" t="s">
        <v>424</v>
      </c>
      <c r="D248" s="11"/>
      <c r="E248" s="25">
        <v>0</v>
      </c>
      <c r="F248" s="25">
        <v>0</v>
      </c>
    </row>
    <row r="249" spans="1:23" ht="42" customHeight="1" x14ac:dyDescent="0.2">
      <c r="A249" s="72" t="s">
        <v>375</v>
      </c>
      <c r="B249" s="9" t="s">
        <v>153</v>
      </c>
      <c r="C249" s="73" t="s">
        <v>378</v>
      </c>
      <c r="D249" s="11">
        <v>-22654.03</v>
      </c>
      <c r="E249" s="25">
        <v>0</v>
      </c>
      <c r="F249" s="25">
        <v>0</v>
      </c>
    </row>
    <row r="250" spans="1:23" ht="40.9" customHeight="1" x14ac:dyDescent="0.2">
      <c r="A250" s="72" t="s">
        <v>375</v>
      </c>
      <c r="B250" s="9" t="s">
        <v>85</v>
      </c>
      <c r="C250" s="73" t="s">
        <v>378</v>
      </c>
      <c r="D250" s="11">
        <v>-6517966.9199999999</v>
      </c>
      <c r="E250" s="25">
        <v>0</v>
      </c>
      <c r="F250" s="25">
        <v>0</v>
      </c>
    </row>
    <row r="251" spans="1:23" s="30" customFormat="1" ht="15.6" customHeight="1" x14ac:dyDescent="0.25">
      <c r="A251" s="53" t="s">
        <v>278</v>
      </c>
      <c r="B251" s="9"/>
      <c r="C251" s="12"/>
      <c r="D251" s="11">
        <f>+D10+D182</f>
        <v>2876472085.9200001</v>
      </c>
      <c r="E251" s="11">
        <f>+E10+E182</f>
        <v>2285718500</v>
      </c>
      <c r="F251" s="11">
        <f>+F10+F182</f>
        <v>2275298900</v>
      </c>
      <c r="W251" s="74"/>
    </row>
    <row r="252" spans="1:23" s="31" customFormat="1" ht="30" customHeight="1" x14ac:dyDescent="0.2">
      <c r="A252" s="53" t="s">
        <v>279</v>
      </c>
      <c r="B252" s="9"/>
      <c r="C252" s="12"/>
      <c r="D252" s="11">
        <f>+D253+D264+D258</f>
        <v>28595711.920000084</v>
      </c>
      <c r="E252" s="11">
        <f>+E253+E264+E258</f>
        <v>17110027.999999993</v>
      </c>
      <c r="F252" s="11">
        <f>+F253+F264+F258</f>
        <v>47970325</v>
      </c>
      <c r="W252" s="61"/>
    </row>
    <row r="253" spans="1:23" ht="20.45" customHeight="1" x14ac:dyDescent="0.2">
      <c r="A253" s="53" t="s">
        <v>280</v>
      </c>
      <c r="B253" s="9" t="s">
        <v>8</v>
      </c>
      <c r="C253" s="12" t="s">
        <v>281</v>
      </c>
      <c r="D253" s="11">
        <f>+D254+D256</f>
        <v>7914992.6800000072</v>
      </c>
      <c r="E253" s="11">
        <f>+E254+E256</f>
        <v>71699515.099999994</v>
      </c>
      <c r="F253" s="11">
        <f>+F254+F256</f>
        <v>90945239.719999999</v>
      </c>
    </row>
    <row r="254" spans="1:23" s="32" customFormat="1" ht="31.15" customHeight="1" x14ac:dyDescent="0.2">
      <c r="A254" s="53" t="s">
        <v>282</v>
      </c>
      <c r="B254" s="9" t="s">
        <v>8</v>
      </c>
      <c r="C254" s="12" t="s">
        <v>283</v>
      </c>
      <c r="D254" s="11">
        <f>+D255</f>
        <v>138271992.68000001</v>
      </c>
      <c r="E254" s="11">
        <f>+E255</f>
        <v>236028507.78</v>
      </c>
      <c r="F254" s="11">
        <f>+F255</f>
        <v>313923747.5</v>
      </c>
      <c r="W254" s="61"/>
    </row>
    <row r="255" spans="1:23" s="31" customFormat="1" ht="27.6" customHeight="1" x14ac:dyDescent="0.2">
      <c r="A255" s="53" t="s">
        <v>284</v>
      </c>
      <c r="B255" s="9" t="s">
        <v>152</v>
      </c>
      <c r="C255" s="12" t="s">
        <v>285</v>
      </c>
      <c r="D255" s="11">
        <v>138271992.68000001</v>
      </c>
      <c r="E255" s="11">
        <v>236028507.78</v>
      </c>
      <c r="F255" s="11">
        <v>313923747.5</v>
      </c>
      <c r="W255" s="61"/>
    </row>
    <row r="256" spans="1:23" s="31" customFormat="1" ht="25.5" x14ac:dyDescent="0.2">
      <c r="A256" s="53" t="s">
        <v>286</v>
      </c>
      <c r="B256" s="9" t="s">
        <v>8</v>
      </c>
      <c r="C256" s="12" t="s">
        <v>287</v>
      </c>
      <c r="D256" s="11">
        <f>+D257</f>
        <v>-130357000</v>
      </c>
      <c r="E256" s="11">
        <f>+E257</f>
        <v>-164328992.68000001</v>
      </c>
      <c r="F256" s="11">
        <f>+F257</f>
        <v>-222978507.78</v>
      </c>
      <c r="W256" s="61"/>
    </row>
    <row r="257" spans="1:23" s="31" customFormat="1" ht="25.5" x14ac:dyDescent="0.2">
      <c r="A257" s="53" t="s">
        <v>288</v>
      </c>
      <c r="B257" s="9" t="s">
        <v>152</v>
      </c>
      <c r="C257" s="12" t="s">
        <v>289</v>
      </c>
      <c r="D257" s="11">
        <v>-130357000</v>
      </c>
      <c r="E257" s="11">
        <v>-164328992.68000001</v>
      </c>
      <c r="F257" s="11">
        <v>-222978507.78</v>
      </c>
      <c r="W257" s="61"/>
    </row>
    <row r="258" spans="1:23" s="31" customFormat="1" ht="25.5" x14ac:dyDescent="0.2">
      <c r="A258" s="64" t="s">
        <v>290</v>
      </c>
      <c r="B258" s="9" t="s">
        <v>8</v>
      </c>
      <c r="C258" s="65" t="s">
        <v>291</v>
      </c>
      <c r="D258" s="11">
        <f>+D259</f>
        <v>6000771.3200000003</v>
      </c>
      <c r="E258" s="11">
        <f t="shared" ref="D258:F262" si="42">+E259</f>
        <v>-54589487.100000001</v>
      </c>
      <c r="F258" s="11">
        <f t="shared" si="42"/>
        <v>-42974914.719999999</v>
      </c>
      <c r="W258" s="61"/>
    </row>
    <row r="259" spans="1:23" s="31" customFormat="1" ht="25.5" x14ac:dyDescent="0.2">
      <c r="A259" s="64" t="s">
        <v>292</v>
      </c>
      <c r="B259" s="9" t="s">
        <v>8</v>
      </c>
      <c r="C259" s="65" t="s">
        <v>293</v>
      </c>
      <c r="D259" s="11">
        <f>+D262+D260</f>
        <v>6000771.3200000003</v>
      </c>
      <c r="E259" s="11">
        <f t="shared" ref="E259:F259" si="43">+E262+E260</f>
        <v>-54589487.100000001</v>
      </c>
      <c r="F259" s="11">
        <f t="shared" si="43"/>
        <v>-42974914.719999999</v>
      </c>
      <c r="W259" s="61"/>
    </row>
    <row r="260" spans="1:23" s="31" customFormat="1" ht="38.25" x14ac:dyDescent="0.2">
      <c r="A260" s="64" t="s">
        <v>431</v>
      </c>
      <c r="B260" s="9" t="s">
        <v>8</v>
      </c>
      <c r="C260" s="65" t="s">
        <v>432</v>
      </c>
      <c r="D260" s="11">
        <f>+D261</f>
        <v>39107000</v>
      </c>
      <c r="E260" s="11">
        <f>+E261</f>
        <v>0</v>
      </c>
      <c r="F260" s="11">
        <f>+F261</f>
        <v>0</v>
      </c>
    </row>
    <row r="261" spans="1:23" s="31" customFormat="1" ht="38.25" x14ac:dyDescent="0.2">
      <c r="A261" s="64" t="s">
        <v>433</v>
      </c>
      <c r="B261" s="9" t="s">
        <v>152</v>
      </c>
      <c r="C261" s="65" t="s">
        <v>434</v>
      </c>
      <c r="D261" s="11">
        <v>39107000</v>
      </c>
      <c r="E261" s="11">
        <v>0</v>
      </c>
      <c r="F261" s="11">
        <v>0</v>
      </c>
    </row>
    <row r="262" spans="1:23" s="31" customFormat="1" ht="42" customHeight="1" x14ac:dyDescent="0.2">
      <c r="A262" s="20" t="s">
        <v>294</v>
      </c>
      <c r="B262" s="66" t="s">
        <v>8</v>
      </c>
      <c r="C262" s="67" t="s">
        <v>295</v>
      </c>
      <c r="D262" s="11">
        <f t="shared" si="42"/>
        <v>-33106228.68</v>
      </c>
      <c r="E262" s="11">
        <f t="shared" si="42"/>
        <v>-54589487.100000001</v>
      </c>
      <c r="F262" s="11">
        <f t="shared" si="42"/>
        <v>-42974914.719999999</v>
      </c>
      <c r="W262" s="61"/>
    </row>
    <row r="263" spans="1:23" s="31" customFormat="1" ht="41.25" customHeight="1" x14ac:dyDescent="0.2">
      <c r="A263" s="20" t="s">
        <v>296</v>
      </c>
      <c r="B263" s="66">
        <v>905</v>
      </c>
      <c r="C263" s="67" t="s">
        <v>297</v>
      </c>
      <c r="D263" s="11">
        <v>-33106228.68</v>
      </c>
      <c r="E263" s="11">
        <v>-54589487.100000001</v>
      </c>
      <c r="F263" s="11">
        <v>-42974914.719999999</v>
      </c>
      <c r="W263" s="61"/>
    </row>
    <row r="264" spans="1:23" s="32" customFormat="1" ht="29.45" customHeight="1" x14ac:dyDescent="0.2">
      <c r="A264" s="53" t="s">
        <v>298</v>
      </c>
      <c r="B264" s="9" t="s">
        <v>8</v>
      </c>
      <c r="C264" s="12" t="s">
        <v>299</v>
      </c>
      <c r="D264" s="11">
        <f>D269+D265</f>
        <v>14679947.920000076</v>
      </c>
      <c r="E264" s="11">
        <f>E269+E265</f>
        <v>0</v>
      </c>
      <c r="F264" s="11">
        <f>F269+F265</f>
        <v>0</v>
      </c>
      <c r="W264" s="61"/>
    </row>
    <row r="265" spans="1:23" s="32" customFormat="1" ht="16.149999999999999" customHeight="1" x14ac:dyDescent="0.2">
      <c r="A265" s="53" t="s">
        <v>300</v>
      </c>
      <c r="B265" s="9" t="s">
        <v>8</v>
      </c>
      <c r="C265" s="12" t="s">
        <v>301</v>
      </c>
      <c r="D265" s="11">
        <f>D266</f>
        <v>-3053851078.5999999</v>
      </c>
      <c r="E265" s="11">
        <f>E266</f>
        <v>-2521747007.7800002</v>
      </c>
      <c r="F265" s="11">
        <f>F266</f>
        <v>-2589222647.5</v>
      </c>
      <c r="W265" s="61"/>
    </row>
    <row r="266" spans="1:23" s="32" customFormat="1" ht="18.75" customHeight="1" x14ac:dyDescent="0.2">
      <c r="A266" s="53" t="s">
        <v>302</v>
      </c>
      <c r="B266" s="9" t="s">
        <v>8</v>
      </c>
      <c r="C266" s="12" t="s">
        <v>303</v>
      </c>
      <c r="D266" s="11">
        <f>+D267</f>
        <v>-3053851078.5999999</v>
      </c>
      <c r="E266" s="11">
        <f>+E267</f>
        <v>-2521747007.7800002</v>
      </c>
      <c r="F266" s="11">
        <f>+F267</f>
        <v>-2589222647.5</v>
      </c>
      <c r="W266" s="61"/>
    </row>
    <row r="267" spans="1:23" s="31" customFormat="1" ht="19.5" customHeight="1" x14ac:dyDescent="0.2">
      <c r="A267" s="53" t="s">
        <v>304</v>
      </c>
      <c r="B267" s="9" t="s">
        <v>8</v>
      </c>
      <c r="C267" s="12" t="s">
        <v>305</v>
      </c>
      <c r="D267" s="11">
        <f>D268</f>
        <v>-3053851078.5999999</v>
      </c>
      <c r="E267" s="11">
        <f>E268</f>
        <v>-2521747007.7800002</v>
      </c>
      <c r="F267" s="11">
        <f>F268</f>
        <v>-2589222647.5</v>
      </c>
      <c r="W267" s="61"/>
    </row>
    <row r="268" spans="1:23" s="32" customFormat="1" ht="33" customHeight="1" x14ac:dyDescent="0.2">
      <c r="A268" s="53" t="s">
        <v>306</v>
      </c>
      <c r="B268" s="9" t="s">
        <v>8</v>
      </c>
      <c r="C268" s="12" t="s">
        <v>307</v>
      </c>
      <c r="D268" s="11">
        <v>-3053851078.5999999</v>
      </c>
      <c r="E268" s="11">
        <v>-2521747007.7800002</v>
      </c>
      <c r="F268" s="11">
        <v>-2589222647.5</v>
      </c>
      <c r="W268" s="61"/>
    </row>
    <row r="269" spans="1:23" s="32" customFormat="1" ht="21.6" customHeight="1" x14ac:dyDescent="0.2">
      <c r="A269" s="53" t="s">
        <v>308</v>
      </c>
      <c r="B269" s="9" t="s">
        <v>8</v>
      </c>
      <c r="C269" s="12" t="s">
        <v>309</v>
      </c>
      <c r="D269" s="11">
        <f t="shared" ref="D269:F271" si="44">D270</f>
        <v>3068531026.52</v>
      </c>
      <c r="E269" s="11">
        <f t="shared" si="44"/>
        <v>2521747007.7800002</v>
      </c>
      <c r="F269" s="11">
        <f t="shared" si="44"/>
        <v>2589222647.5</v>
      </c>
      <c r="W269" s="61"/>
    </row>
    <row r="270" spans="1:23" s="32" customFormat="1" ht="17.45" customHeight="1" x14ac:dyDescent="0.2">
      <c r="A270" s="53" t="s">
        <v>310</v>
      </c>
      <c r="B270" s="9" t="s">
        <v>8</v>
      </c>
      <c r="C270" s="12" t="s">
        <v>311</v>
      </c>
      <c r="D270" s="11">
        <f t="shared" si="44"/>
        <v>3068531026.52</v>
      </c>
      <c r="E270" s="11">
        <f t="shared" si="44"/>
        <v>2521747007.7800002</v>
      </c>
      <c r="F270" s="11">
        <f t="shared" si="44"/>
        <v>2589222647.5</v>
      </c>
      <c r="W270" s="61"/>
    </row>
    <row r="271" spans="1:23" s="32" customFormat="1" ht="19.149999999999999" customHeight="1" x14ac:dyDescent="0.2">
      <c r="A271" s="53" t="s">
        <v>312</v>
      </c>
      <c r="B271" s="9" t="s">
        <v>8</v>
      </c>
      <c r="C271" s="12" t="s">
        <v>313</v>
      </c>
      <c r="D271" s="11">
        <f t="shared" si="44"/>
        <v>3068531026.52</v>
      </c>
      <c r="E271" s="11">
        <f t="shared" si="44"/>
        <v>2521747007.7800002</v>
      </c>
      <c r="F271" s="11">
        <f t="shared" si="44"/>
        <v>2589222647.5</v>
      </c>
      <c r="W271" s="61"/>
    </row>
    <row r="272" spans="1:23" s="32" customFormat="1" ht="31.9" customHeight="1" x14ac:dyDescent="0.2">
      <c r="A272" s="53" t="s">
        <v>314</v>
      </c>
      <c r="B272" s="9" t="s">
        <v>8</v>
      </c>
      <c r="C272" s="12" t="s">
        <v>315</v>
      </c>
      <c r="D272" s="11">
        <v>3068531026.52</v>
      </c>
      <c r="E272" s="11">
        <v>2521747007.7800002</v>
      </c>
      <c r="F272" s="11">
        <v>2589222647.5</v>
      </c>
      <c r="W272" s="61"/>
    </row>
    <row r="273" spans="1:23" s="32" customFormat="1" ht="21.75" customHeight="1" x14ac:dyDescent="0.2">
      <c r="A273" s="76"/>
      <c r="B273" s="77"/>
      <c r="C273" s="78"/>
      <c r="D273" s="79"/>
      <c r="E273" s="79"/>
      <c r="F273" s="79"/>
      <c r="W273" s="61"/>
    </row>
    <row r="274" spans="1:23" s="32" customFormat="1" ht="22.5" customHeight="1" x14ac:dyDescent="0.2">
      <c r="A274" s="76"/>
      <c r="B274" s="77"/>
      <c r="C274" s="78"/>
      <c r="D274" s="79"/>
      <c r="E274" s="79"/>
      <c r="F274" s="79"/>
      <c r="W274" s="61"/>
    </row>
    <row r="275" spans="1:23" s="32" customFormat="1" x14ac:dyDescent="0.2">
      <c r="A275" s="57"/>
      <c r="B275" s="33"/>
      <c r="C275" s="34"/>
      <c r="D275" s="35"/>
      <c r="E275" s="36"/>
      <c r="F275" s="35"/>
      <c r="W275" s="61"/>
    </row>
    <row r="276" spans="1:23" s="32" customFormat="1" ht="18.75" x14ac:dyDescent="0.3">
      <c r="A276" s="58" t="s">
        <v>428</v>
      </c>
      <c r="B276" s="37"/>
      <c r="C276" s="38"/>
      <c r="D276" s="38"/>
      <c r="E276" s="85" t="s">
        <v>462</v>
      </c>
      <c r="F276" s="85"/>
      <c r="W276" s="61"/>
    </row>
    <row r="277" spans="1:23" s="42" customFormat="1" ht="18.75" x14ac:dyDescent="0.3">
      <c r="A277" s="58"/>
      <c r="B277" s="39"/>
      <c r="C277" s="40"/>
      <c r="D277" s="40"/>
      <c r="E277" s="41"/>
      <c r="F277" s="40"/>
      <c r="W277" s="75"/>
    </row>
    <row r="279" spans="1:23" s="32" customFormat="1" ht="19.899999999999999" customHeight="1" x14ac:dyDescent="0.3">
      <c r="A279" s="62" t="s">
        <v>429</v>
      </c>
      <c r="B279" s="63"/>
      <c r="C279" s="40"/>
      <c r="D279" s="40"/>
      <c r="E279" s="86" t="s">
        <v>463</v>
      </c>
      <c r="F279" s="86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61"/>
    </row>
    <row r="280" spans="1:23" s="32" customFormat="1" x14ac:dyDescent="0.2">
      <c r="A280" s="57"/>
      <c r="B280" s="33"/>
      <c r="C280" s="34"/>
      <c r="D280" s="35"/>
      <c r="E280" s="36"/>
      <c r="F280" s="35"/>
      <c r="W280" s="61"/>
    </row>
    <row r="282" spans="1:23" s="32" customFormat="1" ht="18.75" x14ac:dyDescent="0.3">
      <c r="A282" s="58"/>
      <c r="B282" s="37"/>
      <c r="C282" s="38"/>
      <c r="D282" s="38"/>
      <c r="E282" s="85"/>
      <c r="F282" s="85"/>
      <c r="W282" s="61"/>
    </row>
    <row r="283" spans="1:23" s="42" customFormat="1" ht="18.75" x14ac:dyDescent="0.3">
      <c r="A283" s="58"/>
      <c r="B283" s="39"/>
      <c r="C283" s="40"/>
      <c r="D283" s="40"/>
      <c r="E283" s="41"/>
      <c r="F283" s="40"/>
      <c r="W283" s="75"/>
    </row>
    <row r="285" spans="1:23" s="32" customFormat="1" ht="19.899999999999999" customHeight="1" x14ac:dyDescent="0.3">
      <c r="A285" s="62"/>
      <c r="B285" s="63"/>
      <c r="C285" s="40"/>
      <c r="D285" s="40"/>
      <c r="E285" s="86"/>
      <c r="F285" s="86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61"/>
    </row>
    <row r="287" spans="1:23" ht="14.25" x14ac:dyDescent="0.2">
      <c r="A287" s="59"/>
      <c r="B287" s="43"/>
      <c r="C287" s="44"/>
      <c r="D287" s="14"/>
      <c r="E287" s="60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</row>
    <row r="288" spans="1:23" x14ac:dyDescent="0.2">
      <c r="C288" s="45"/>
      <c r="D288" s="14"/>
      <c r="E288" s="60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</row>
    <row r="289" spans="3:22" x14ac:dyDescent="0.2">
      <c r="C289" s="45"/>
      <c r="D289" s="14"/>
      <c r="E289" s="60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</row>
    <row r="290" spans="3:22" x14ac:dyDescent="0.2">
      <c r="C290" s="45"/>
      <c r="D290" s="14"/>
      <c r="E290" s="60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</row>
    <row r="292" spans="3:22" x14ac:dyDescent="0.2">
      <c r="C292" s="45"/>
    </row>
  </sheetData>
  <autoFilter ref="A9:W272"/>
  <mergeCells count="11">
    <mergeCell ref="D1:F5"/>
    <mergeCell ref="E282:F282"/>
    <mergeCell ref="E285:F285"/>
    <mergeCell ref="A6:F6"/>
    <mergeCell ref="A8:A9"/>
    <mergeCell ref="B8:C8"/>
    <mergeCell ref="D8:D9"/>
    <mergeCell ref="E8:E9"/>
    <mergeCell ref="F8:F9"/>
    <mergeCell ref="E276:F276"/>
    <mergeCell ref="E279:F279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2019-2021</vt:lpstr>
      <vt:lpstr>'2019-2021'!Заголовки_для_печати</vt:lpstr>
      <vt:lpstr>'2019-2021'!Область_печати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2019-10-15T06:48:24Z</dcterms:modified>
</cp:coreProperties>
</file>