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8" windowWidth="14808" windowHeight="7836"/>
  </bookViews>
  <sheets>
    <sheet name="2020-2022" sheetId="1" r:id="rId1"/>
    <sheet name="антикриз." sheetId="2" r:id="rId2"/>
  </sheets>
  <definedNames>
    <definedName name="_xlnm._FilterDatabase" localSheetId="0" hidden="1">'2020-2022'!$A$9:$AA$236</definedName>
    <definedName name="_xlnm.Print_Titles" localSheetId="0">'2020-2022'!$7:$9</definedName>
    <definedName name="_xlnm.Print_Area" localSheetId="0">'2020-2022'!$A$1:$K$248</definedName>
  </definedNames>
  <calcPr calcId="152511"/>
</workbook>
</file>

<file path=xl/calcChain.xml><?xml version="1.0" encoding="utf-8"?>
<calcChain xmlns="http://schemas.openxmlformats.org/spreadsheetml/2006/main">
  <c r="AC146" i="1" l="1"/>
  <c r="F135" i="1" l="1"/>
  <c r="E135" i="1"/>
  <c r="F134" i="1"/>
  <c r="E134" i="1"/>
  <c r="D134" i="1"/>
  <c r="D135" i="1"/>
  <c r="F130" i="1"/>
  <c r="E130" i="1"/>
  <c r="D130" i="1"/>
  <c r="F207" i="1" l="1"/>
  <c r="F206" i="1" s="1"/>
  <c r="E207" i="1"/>
  <c r="E206" i="1" s="1"/>
  <c r="F154" i="1"/>
  <c r="E154" i="1"/>
  <c r="D154" i="1"/>
  <c r="D156" i="1"/>
  <c r="E156" i="1"/>
  <c r="F156" i="1"/>
  <c r="F204" i="1"/>
  <c r="E204" i="1"/>
  <c r="D204" i="1"/>
  <c r="D196" i="1"/>
  <c r="F122" i="1" l="1"/>
  <c r="E122" i="1"/>
  <c r="D122" i="1"/>
  <c r="F117" i="1"/>
  <c r="E117" i="1"/>
  <c r="D117" i="1"/>
  <c r="J164" i="2" l="1"/>
  <c r="J160" i="2"/>
  <c r="I146" i="2" s="1"/>
  <c r="G200" i="2"/>
  <c r="G197" i="2"/>
  <c r="G196" i="2" s="1"/>
  <c r="G195" i="2"/>
  <c r="G194" i="2" s="1"/>
  <c r="G192" i="2"/>
  <c r="G191" i="2" s="1"/>
  <c r="G189" i="2"/>
  <c r="G188" i="2" s="1"/>
  <c r="G185" i="2"/>
  <c r="G184" i="2" s="1"/>
  <c r="G182" i="2"/>
  <c r="G180" i="2"/>
  <c r="G168" i="2"/>
  <c r="G167" i="2" s="1"/>
  <c r="G165" i="2"/>
  <c r="G154" i="2"/>
  <c r="G153" i="2" s="1"/>
  <c r="G151" i="2"/>
  <c r="G149" i="2"/>
  <c r="G147" i="2"/>
  <c r="G146" i="2" s="1"/>
  <c r="G144" i="2"/>
  <c r="G143" i="2" s="1"/>
  <c r="I143" i="2" s="1"/>
  <c r="G139" i="2"/>
  <c r="G138" i="2" s="1"/>
  <c r="G137" i="2" s="1"/>
  <c r="G135" i="2"/>
  <c r="G134" i="2" s="1"/>
  <c r="G128" i="2"/>
  <c r="G126" i="2"/>
  <c r="G125" i="2" s="1"/>
  <c r="G123" i="2"/>
  <c r="G121" i="2"/>
  <c r="G119" i="2"/>
  <c r="G117" i="2"/>
  <c r="G115" i="2"/>
  <c r="G113" i="2"/>
  <c r="G111" i="2"/>
  <c r="G110" i="2" s="1"/>
  <c r="G107" i="2"/>
  <c r="G105" i="2"/>
  <c r="G104" i="2"/>
  <c r="G102" i="2"/>
  <c r="G101" i="2"/>
  <c r="G100" i="2" s="1"/>
  <c r="G97" i="2"/>
  <c r="G96" i="2" s="1"/>
  <c r="G95" i="2" s="1"/>
  <c r="G93" i="2"/>
  <c r="G92" i="2" s="1"/>
  <c r="G91" i="2" s="1"/>
  <c r="G88" i="2"/>
  <c r="G87" i="2" s="1"/>
  <c r="G84" i="2"/>
  <c r="G81" i="2" s="1"/>
  <c r="G77" i="2"/>
  <c r="G75" i="2"/>
  <c r="G73" i="2"/>
  <c r="G71" i="2"/>
  <c r="G70" i="2"/>
  <c r="G69" i="2" s="1"/>
  <c r="G67" i="2"/>
  <c r="G66" i="2" s="1"/>
  <c r="G64" i="2"/>
  <c r="G62" i="2"/>
  <c r="G60" i="2"/>
  <c r="G59" i="2" s="1"/>
  <c r="G58" i="2" s="1"/>
  <c r="G56" i="2"/>
  <c r="G55" i="2"/>
  <c r="G53" i="2"/>
  <c r="G51" i="2"/>
  <c r="G49" i="2"/>
  <c r="G48" i="2"/>
  <c r="G46" i="2"/>
  <c r="G44" i="2"/>
  <c r="G43" i="2" s="1"/>
  <c r="G41" i="2"/>
  <c r="G38" i="2"/>
  <c r="G36" i="2"/>
  <c r="G33" i="2"/>
  <c r="G31" i="2"/>
  <c r="G29" i="2"/>
  <c r="G28" i="2" s="1"/>
  <c r="G27" i="2" s="1"/>
  <c r="G25" i="2"/>
  <c r="G23" i="2"/>
  <c r="G21" i="2"/>
  <c r="G19" i="2"/>
  <c r="G18" i="2" s="1"/>
  <c r="G17" i="2" s="1"/>
  <c r="G12" i="2"/>
  <c r="G11" i="2"/>
  <c r="F200" i="2"/>
  <c r="F180" i="2"/>
  <c r="E181" i="2"/>
  <c r="E180" i="2" s="1"/>
  <c r="E204" i="2"/>
  <c r="E203" i="2"/>
  <c r="E198" i="2"/>
  <c r="E193" i="2"/>
  <c r="E192" i="2" s="1"/>
  <c r="E191" i="2" s="1"/>
  <c r="E190" i="2"/>
  <c r="E187" i="2"/>
  <c r="F182" i="2"/>
  <c r="E183" i="2"/>
  <c r="E182" i="2" s="1"/>
  <c r="E178" i="2"/>
  <c r="E177" i="2"/>
  <c r="E176" i="2"/>
  <c r="E175" i="2"/>
  <c r="E174" i="2"/>
  <c r="E173" i="2"/>
  <c r="E172" i="2"/>
  <c r="E171" i="2"/>
  <c r="E170" i="2"/>
  <c r="E169" i="2"/>
  <c r="E166" i="2"/>
  <c r="E162" i="2"/>
  <c r="E161" i="2"/>
  <c r="E159" i="2"/>
  <c r="E158" i="2"/>
  <c r="E157" i="2"/>
  <c r="E156" i="2"/>
  <c r="E155" i="2"/>
  <c r="E152" i="2"/>
  <c r="E151" i="2" s="1"/>
  <c r="E150" i="2"/>
  <c r="D207" i="2"/>
  <c r="E207" i="2" s="1"/>
  <c r="D206" i="2"/>
  <c r="E206" i="2" s="1"/>
  <c r="D205" i="2"/>
  <c r="D202" i="2"/>
  <c r="E202" i="2" s="1"/>
  <c r="D201" i="2"/>
  <c r="E201" i="2" s="1"/>
  <c r="E200" i="2" s="1"/>
  <c r="F197" i="2"/>
  <c r="F195" i="2" s="1"/>
  <c r="F194" i="2" s="1"/>
  <c r="E197" i="2"/>
  <c r="E196" i="2" s="1"/>
  <c r="D197" i="2"/>
  <c r="D196" i="2" s="1"/>
  <c r="D195" i="2" s="1"/>
  <c r="D194" i="2" s="1"/>
  <c r="E195" i="2"/>
  <c r="E194" i="2" s="1"/>
  <c r="F192" i="2"/>
  <c r="F191" i="2" s="1"/>
  <c r="D192" i="2"/>
  <c r="D191" i="2"/>
  <c r="F189" i="2"/>
  <c r="F188" i="2" s="1"/>
  <c r="E189" i="2"/>
  <c r="E188" i="2" s="1"/>
  <c r="D189" i="2"/>
  <c r="D188" i="2"/>
  <c r="D187" i="2"/>
  <c r="D186" i="2"/>
  <c r="D185" i="2" s="1"/>
  <c r="D184" i="2" s="1"/>
  <c r="F185" i="2"/>
  <c r="F184" i="2"/>
  <c r="D182" i="2"/>
  <c r="D180" i="2"/>
  <c r="D179" i="2"/>
  <c r="E179" i="2" s="1"/>
  <c r="F168" i="2"/>
  <c r="F167" i="2" s="1"/>
  <c r="D168" i="2"/>
  <c r="D167" i="2" s="1"/>
  <c r="F165" i="2"/>
  <c r="E165" i="2"/>
  <c r="D165" i="2"/>
  <c r="F154" i="2"/>
  <c r="F153" i="2" s="1"/>
  <c r="D160" i="2"/>
  <c r="D154" i="2" s="1"/>
  <c r="D153" i="2" s="1"/>
  <c r="F151" i="2"/>
  <c r="D151" i="2"/>
  <c r="F149" i="2"/>
  <c r="E149" i="2"/>
  <c r="D149" i="2"/>
  <c r="D148" i="2"/>
  <c r="E148" i="2" s="1"/>
  <c r="E147" i="2" s="1"/>
  <c r="F147" i="2"/>
  <c r="D147" i="2"/>
  <c r="D146" i="2" s="1"/>
  <c r="F144" i="2"/>
  <c r="F143" i="2" s="1"/>
  <c r="D145" i="2"/>
  <c r="D144" i="2" s="1"/>
  <c r="D143" i="2" s="1"/>
  <c r="F139" i="2"/>
  <c r="F138" i="2" s="1"/>
  <c r="F137" i="2" s="1"/>
  <c r="E139" i="2"/>
  <c r="E138" i="2" s="1"/>
  <c r="E137" i="2" s="1"/>
  <c r="D139" i="2"/>
  <c r="D138" i="2"/>
  <c r="D137" i="2" s="1"/>
  <c r="F135" i="2"/>
  <c r="F134" i="2" s="1"/>
  <c r="E135" i="2"/>
  <c r="D135" i="2"/>
  <c r="D134" i="2" s="1"/>
  <c r="E134" i="2"/>
  <c r="F128" i="2"/>
  <c r="E128" i="2"/>
  <c r="D128" i="2"/>
  <c r="F126" i="2"/>
  <c r="F125" i="2" s="1"/>
  <c r="E126" i="2"/>
  <c r="D126" i="2"/>
  <c r="D125" i="2" s="1"/>
  <c r="F123" i="2"/>
  <c r="E123" i="2"/>
  <c r="D123" i="2"/>
  <c r="F121" i="2"/>
  <c r="E121" i="2"/>
  <c r="D121" i="2"/>
  <c r="F119" i="2"/>
  <c r="E119" i="2"/>
  <c r="D119" i="2"/>
  <c r="F117" i="2"/>
  <c r="E117" i="2"/>
  <c r="D117" i="2"/>
  <c r="F115" i="2"/>
  <c r="E115" i="2"/>
  <c r="D115" i="2"/>
  <c r="F113" i="2"/>
  <c r="E113" i="2"/>
  <c r="D113" i="2"/>
  <c r="F111" i="2"/>
  <c r="E111" i="2"/>
  <c r="D111" i="2"/>
  <c r="F107" i="2"/>
  <c r="E107" i="2"/>
  <c r="D107" i="2"/>
  <c r="D104" i="2" s="1"/>
  <c r="F105" i="2"/>
  <c r="E105" i="2"/>
  <c r="E104" i="2" s="1"/>
  <c r="D105" i="2"/>
  <c r="F104" i="2"/>
  <c r="F102" i="2"/>
  <c r="F101" i="2" s="1"/>
  <c r="E102" i="2"/>
  <c r="E101" i="2" s="1"/>
  <c r="D102" i="2"/>
  <c r="D101" i="2"/>
  <c r="F97" i="2"/>
  <c r="F96" i="2" s="1"/>
  <c r="F95" i="2" s="1"/>
  <c r="E97" i="2"/>
  <c r="D97" i="2"/>
  <c r="D96" i="2" s="1"/>
  <c r="D95" i="2" s="1"/>
  <c r="E96" i="2"/>
  <c r="E95" i="2" s="1"/>
  <c r="F93" i="2"/>
  <c r="E93" i="2"/>
  <c r="E92" i="2" s="1"/>
  <c r="E91" i="2" s="1"/>
  <c r="D93" i="2"/>
  <c r="F92" i="2"/>
  <c r="F91" i="2" s="1"/>
  <c r="D92" i="2"/>
  <c r="D91" i="2" s="1"/>
  <c r="F88" i="2"/>
  <c r="F87" i="2" s="1"/>
  <c r="E88" i="2"/>
  <c r="E87" i="2" s="1"/>
  <c r="D88" i="2"/>
  <c r="D87" i="2" s="1"/>
  <c r="F84" i="2"/>
  <c r="F81" i="2" s="1"/>
  <c r="E84" i="2"/>
  <c r="E81" i="2" s="1"/>
  <c r="D84" i="2"/>
  <c r="D81" i="2"/>
  <c r="F77" i="2"/>
  <c r="E77" i="2"/>
  <c r="D77" i="2"/>
  <c r="F75" i="2"/>
  <c r="E75" i="2"/>
  <c r="D75" i="2"/>
  <c r="F73" i="2"/>
  <c r="E73" i="2"/>
  <c r="D73" i="2"/>
  <c r="F71" i="2"/>
  <c r="F70" i="2" s="1"/>
  <c r="F69" i="2" s="1"/>
  <c r="E71" i="2"/>
  <c r="D71" i="2"/>
  <c r="F67" i="2"/>
  <c r="F66" i="2" s="1"/>
  <c r="E67" i="2"/>
  <c r="D67" i="2"/>
  <c r="D66" i="2" s="1"/>
  <c r="E66" i="2"/>
  <c r="F64" i="2"/>
  <c r="E64" i="2"/>
  <c r="D64" i="2"/>
  <c r="F62" i="2"/>
  <c r="E62" i="2"/>
  <c r="D62" i="2"/>
  <c r="F60" i="2"/>
  <c r="E60" i="2"/>
  <c r="D60" i="2"/>
  <c r="F56" i="2"/>
  <c r="F55" i="2" s="1"/>
  <c r="E56" i="2"/>
  <c r="E55" i="2" s="1"/>
  <c r="D56" i="2"/>
  <c r="D55" i="2" s="1"/>
  <c r="F53" i="2"/>
  <c r="F51" i="2" s="1"/>
  <c r="E53" i="2"/>
  <c r="E51" i="2" s="1"/>
  <c r="D53" i="2"/>
  <c r="D51" i="2"/>
  <c r="F49" i="2"/>
  <c r="E49" i="2"/>
  <c r="D49" i="2"/>
  <c r="F46" i="2"/>
  <c r="E46" i="2"/>
  <c r="D46" i="2"/>
  <c r="F44" i="2"/>
  <c r="E44" i="2"/>
  <c r="D44" i="2"/>
  <c r="F41" i="2"/>
  <c r="E41" i="2"/>
  <c r="D41" i="2"/>
  <c r="F38" i="2"/>
  <c r="E38" i="2"/>
  <c r="D38" i="2"/>
  <c r="F36" i="2"/>
  <c r="E36" i="2"/>
  <c r="D36" i="2"/>
  <c r="F33" i="2"/>
  <c r="E33" i="2"/>
  <c r="D33" i="2"/>
  <c r="F31" i="2"/>
  <c r="E31" i="2"/>
  <c r="D31" i="2"/>
  <c r="F29" i="2"/>
  <c r="E29" i="2"/>
  <c r="D29" i="2"/>
  <c r="F25" i="2"/>
  <c r="E25" i="2"/>
  <c r="D25" i="2"/>
  <c r="F23" i="2"/>
  <c r="E23" i="2"/>
  <c r="D23" i="2"/>
  <c r="F21" i="2"/>
  <c r="E21" i="2"/>
  <c r="D21" i="2"/>
  <c r="F19" i="2"/>
  <c r="E19" i="2"/>
  <c r="D19" i="2"/>
  <c r="F12" i="2"/>
  <c r="F11" i="2" s="1"/>
  <c r="E12" i="2"/>
  <c r="E11" i="2" s="1"/>
  <c r="D12" i="2"/>
  <c r="D11" i="2"/>
  <c r="E168" i="2" l="1"/>
  <c r="E167" i="2" s="1"/>
  <c r="G80" i="2"/>
  <c r="F196" i="2"/>
  <c r="G164" i="2"/>
  <c r="G142" i="2" s="1"/>
  <c r="G141" i="2" s="1"/>
  <c r="D28" i="2"/>
  <c r="D27" i="2" s="1"/>
  <c r="F28" i="2"/>
  <c r="F27" i="2" s="1"/>
  <c r="E28" i="2"/>
  <c r="D43" i="2"/>
  <c r="F43" i="2"/>
  <c r="F40" i="2" s="1"/>
  <c r="E43" i="2"/>
  <c r="D48" i="2"/>
  <c r="F48" i="2"/>
  <c r="D59" i="2"/>
  <c r="D58" i="2" s="1"/>
  <c r="F59" i="2"/>
  <c r="E59" i="2"/>
  <c r="F110" i="2"/>
  <c r="G40" i="2"/>
  <c r="G90" i="2"/>
  <c r="G109" i="2"/>
  <c r="E18" i="2"/>
  <c r="E17" i="2" s="1"/>
  <c r="D40" i="2"/>
  <c r="E70" i="2"/>
  <c r="E69" i="2" s="1"/>
  <c r="E58" i="2" s="1"/>
  <c r="D70" i="2"/>
  <c r="D69" i="2" s="1"/>
  <c r="F100" i="2"/>
  <c r="E110" i="2"/>
  <c r="D110" i="2"/>
  <c r="D109" i="2" s="1"/>
  <c r="D200" i="2"/>
  <c r="E145" i="2"/>
  <c r="E144" i="2" s="1"/>
  <c r="E143" i="2" s="1"/>
  <c r="E186" i="2"/>
  <c r="E185" i="2" s="1"/>
  <c r="E184" i="2" s="1"/>
  <c r="E40" i="2"/>
  <c r="F58" i="2"/>
  <c r="E160" i="2"/>
  <c r="E154" i="2" s="1"/>
  <c r="E153" i="2" s="1"/>
  <c r="E146" i="2" s="1"/>
  <c r="F164" i="2"/>
  <c r="F80" i="2"/>
  <c r="D100" i="2"/>
  <c r="E27" i="2"/>
  <c r="D18" i="2"/>
  <c r="D17" i="2" s="1"/>
  <c r="F18" i="2"/>
  <c r="F17" i="2" s="1"/>
  <c r="E48" i="2"/>
  <c r="D80" i="2"/>
  <c r="F90" i="2"/>
  <c r="E100" i="2"/>
  <c r="E125" i="2"/>
  <c r="E109" i="2" s="1"/>
  <c r="D90" i="2"/>
  <c r="E80" i="2"/>
  <c r="E90" i="2"/>
  <c r="F109" i="2"/>
  <c r="F146" i="2"/>
  <c r="D164" i="2"/>
  <c r="D141" i="2" l="1"/>
  <c r="D142" i="2"/>
  <c r="F10" i="2"/>
  <c r="G10" i="2"/>
  <c r="E164" i="2"/>
  <c r="E142" i="2" s="1"/>
  <c r="E141" i="2" s="1"/>
  <c r="F142" i="2"/>
  <c r="F141" i="2" s="1"/>
  <c r="E10" i="2"/>
  <c r="D10" i="2"/>
  <c r="F196" i="1"/>
  <c r="F195" i="1" s="1"/>
  <c r="E196" i="1"/>
  <c r="E195" i="1" s="1"/>
  <c r="D195" i="1"/>
  <c r="F158" i="1" l="1"/>
  <c r="E158" i="1"/>
  <c r="D158" i="1"/>
  <c r="D208" i="1" l="1"/>
  <c r="D213" i="1"/>
  <c r="D214" i="1"/>
  <c r="D209" i="1"/>
  <c r="D212" i="1"/>
  <c r="F153" i="1"/>
  <c r="E153" i="1"/>
  <c r="D153" i="1"/>
  <c r="F202" i="1"/>
  <c r="F201" i="1" s="1"/>
  <c r="D203" i="1"/>
  <c r="E202" i="1"/>
  <c r="E201" i="1" s="1"/>
  <c r="D207" i="1" l="1"/>
  <c r="D206" i="1" s="1"/>
  <c r="D202" i="1"/>
  <c r="D201" i="1" s="1"/>
  <c r="D19" i="1" l="1"/>
  <c r="F144" i="1" l="1"/>
  <c r="E144" i="1"/>
  <c r="D144" i="1"/>
  <c r="F73" i="1"/>
  <c r="E73" i="1"/>
  <c r="D73" i="1"/>
  <c r="F75" i="1"/>
  <c r="E75" i="1"/>
  <c r="D75" i="1"/>
  <c r="F71" i="1"/>
  <c r="E71" i="1"/>
  <c r="D71" i="1"/>
  <c r="F128" i="1" l="1"/>
  <c r="E128" i="1"/>
  <c r="D128" i="1"/>
  <c r="D127" i="1" s="1"/>
  <c r="D194" i="1"/>
  <c r="D193" i="1"/>
  <c r="F186" i="1"/>
  <c r="E186" i="1"/>
  <c r="D186" i="1"/>
  <c r="D175" i="1" s="1"/>
  <c r="F167" i="1"/>
  <c r="F161" i="1" s="1"/>
  <c r="E167" i="1"/>
  <c r="E161" i="1" s="1"/>
  <c r="D167" i="1"/>
  <c r="D161" i="1" s="1"/>
  <c r="F150" i="1"/>
  <c r="E150" i="1"/>
  <c r="D150" i="1"/>
  <c r="F149" i="1" l="1"/>
  <c r="E149" i="1"/>
  <c r="D149" i="1"/>
  <c r="F235" i="1" l="1"/>
  <c r="E235" i="1"/>
  <c r="D235" i="1"/>
  <c r="F234" i="1" s="1"/>
  <c r="E234" i="1"/>
  <c r="F231" i="1"/>
  <c r="E231" i="1"/>
  <c r="D231" i="1"/>
  <c r="F230" i="1" s="1"/>
  <c r="F226" i="1"/>
  <c r="E226" i="1"/>
  <c r="D226" i="1"/>
  <c r="D234" i="1" l="1"/>
  <c r="F233" i="1" s="1"/>
  <c r="E233" i="1" s="1"/>
  <c r="D233" i="1" s="1"/>
  <c r="E230" i="1"/>
  <c r="D230" i="1" s="1"/>
  <c r="F229" i="1" s="1"/>
  <c r="F224" i="1"/>
  <c r="E224" i="1"/>
  <c r="E223" i="1" s="1"/>
  <c r="D224" i="1"/>
  <c r="F223" i="1" s="1"/>
  <c r="F222" i="1" s="1"/>
  <c r="F220" i="1"/>
  <c r="E220" i="1"/>
  <c r="D220" i="1"/>
  <c r="F218" i="1"/>
  <c r="E218" i="1"/>
  <c r="D218" i="1"/>
  <c r="F217" i="1" l="1"/>
  <c r="E217" i="1"/>
  <c r="D217" i="1"/>
  <c r="E229" i="1"/>
  <c r="F228" i="1"/>
  <c r="F216" i="1" l="1"/>
  <c r="D229" i="1"/>
  <c r="D228" i="1" s="1"/>
  <c r="E228" i="1"/>
  <c r="D223" i="1"/>
  <c r="E222" i="1"/>
  <c r="F199" i="1"/>
  <c r="E199" i="1"/>
  <c r="D199" i="1"/>
  <c r="F198" i="1" s="1"/>
  <c r="F192" i="1"/>
  <c r="E192" i="1"/>
  <c r="D192" i="1"/>
  <c r="F191" i="1" s="1"/>
  <c r="F189" i="1"/>
  <c r="E189" i="1"/>
  <c r="D189" i="1"/>
  <c r="F187" i="1"/>
  <c r="E187" i="1"/>
  <c r="E216" i="1" l="1"/>
  <c r="E198" i="1"/>
  <c r="D198" i="1" s="1"/>
  <c r="E191" i="1"/>
  <c r="D191" i="1" s="1"/>
  <c r="D222" i="1"/>
  <c r="D216" i="1" s="1"/>
  <c r="D187" i="1"/>
  <c r="F175" i="1"/>
  <c r="E175" i="1"/>
  <c r="F172" i="1"/>
  <c r="E172" i="1"/>
  <c r="D172" i="1"/>
  <c r="F174" i="1" l="1"/>
  <c r="F171" i="1" s="1"/>
  <c r="E174" i="1"/>
  <c r="F160" i="1"/>
  <c r="E160" i="1"/>
  <c r="D160" i="1"/>
  <c r="D174" i="1" l="1"/>
  <c r="D171" i="1" s="1"/>
  <c r="E171" i="1"/>
  <c r="F152" i="1"/>
  <c r="F151" i="1" s="1"/>
  <c r="E152" i="1"/>
  <c r="E151" i="1" s="1"/>
  <c r="D152" i="1"/>
  <c r="D151" i="1" s="1"/>
  <c r="F148" i="1" l="1"/>
  <c r="E148" i="1"/>
  <c r="E147" i="1" s="1"/>
  <c r="D148" i="1"/>
  <c r="D147" i="1" s="1"/>
  <c r="D146" i="1" l="1"/>
  <c r="F147" i="1"/>
  <c r="F146" i="1" s="1"/>
  <c r="E146" i="1"/>
  <c r="D143" i="1" l="1"/>
  <c r="F143" i="1"/>
  <c r="E143" i="1"/>
  <c r="F140" i="1"/>
  <c r="E140" i="1"/>
  <c r="D140" i="1"/>
  <c r="F139" i="1" s="1"/>
  <c r="F127" i="1"/>
  <c r="E127" i="1"/>
  <c r="F125" i="1"/>
  <c r="E125" i="1"/>
  <c r="D125" i="1"/>
  <c r="F120" i="1"/>
  <c r="E120" i="1"/>
  <c r="D120" i="1"/>
  <c r="F115" i="1"/>
  <c r="E115" i="1"/>
  <c r="D115" i="1"/>
  <c r="F113" i="1"/>
  <c r="E113" i="1"/>
  <c r="D113" i="1"/>
  <c r="F142" i="1" l="1"/>
  <c r="E142" i="1" s="1"/>
  <c r="D142" i="1" s="1"/>
  <c r="E139" i="1"/>
  <c r="D139" i="1" s="1"/>
  <c r="F111" i="1"/>
  <c r="F110" i="1" s="1"/>
  <c r="F109" i="1" s="1"/>
  <c r="E111" i="1"/>
  <c r="D111" i="1"/>
  <c r="D110" i="1" s="1"/>
  <c r="D109" i="1" l="1"/>
  <c r="E110" i="1"/>
  <c r="E109" i="1" s="1"/>
  <c r="F107" i="1" l="1"/>
  <c r="E107" i="1"/>
  <c r="D107" i="1"/>
  <c r="F105" i="1"/>
  <c r="E105" i="1"/>
  <c r="D105" i="1"/>
  <c r="F102" i="1"/>
  <c r="E102" i="1"/>
  <c r="D102" i="1"/>
  <c r="F101" i="1" s="1"/>
  <c r="F97" i="1"/>
  <c r="F96" i="1" s="1"/>
  <c r="F95" i="1" s="1"/>
  <c r="E97" i="1"/>
  <c r="E96" i="1" s="1"/>
  <c r="E95" i="1" s="1"/>
  <c r="D97" i="1"/>
  <c r="D96" i="1" s="1"/>
  <c r="F93" i="1"/>
  <c r="E93" i="1"/>
  <c r="D93" i="1"/>
  <c r="F88" i="1"/>
  <c r="E88" i="1"/>
  <c r="D88" i="1"/>
  <c r="F87" i="1" s="1"/>
  <c r="F84" i="1"/>
  <c r="E84" i="1"/>
  <c r="D84" i="1"/>
  <c r="F81" i="1" s="1"/>
  <c r="F77" i="1"/>
  <c r="F70" i="1" s="1"/>
  <c r="E77" i="1"/>
  <c r="E70" i="1" s="1"/>
  <c r="D77" i="1"/>
  <c r="F67" i="1"/>
  <c r="E67" i="1"/>
  <c r="D67" i="1"/>
  <c r="F64" i="1"/>
  <c r="E64" i="1"/>
  <c r="D64" i="1"/>
  <c r="F62" i="1"/>
  <c r="E62" i="1"/>
  <c r="D62" i="1"/>
  <c r="F60" i="1"/>
  <c r="E60" i="1"/>
  <c r="D60" i="1"/>
  <c r="F56" i="1"/>
  <c r="F55" i="1" s="1"/>
  <c r="E56" i="1"/>
  <c r="E55" i="1" s="1"/>
  <c r="D56" i="1"/>
  <c r="D55" i="1" s="1"/>
  <c r="F53" i="1"/>
  <c r="E53" i="1"/>
  <c r="D53" i="1"/>
  <c r="F51" i="1" s="1"/>
  <c r="F49" i="1"/>
  <c r="E49" i="1"/>
  <c r="D49" i="1"/>
  <c r="F46" i="1"/>
  <c r="E46" i="1"/>
  <c r="D46" i="1"/>
  <c r="F44" i="1"/>
  <c r="E44" i="1"/>
  <c r="D44" i="1"/>
  <c r="F41" i="1"/>
  <c r="E41" i="1"/>
  <c r="D41" i="1"/>
  <c r="F38" i="1"/>
  <c r="E38" i="1"/>
  <c r="D38" i="1"/>
  <c r="F36" i="1"/>
  <c r="E36" i="1"/>
  <c r="D36" i="1"/>
  <c r="F33" i="1"/>
  <c r="E33" i="1"/>
  <c r="D33" i="1"/>
  <c r="F31" i="1"/>
  <c r="F59" i="1" l="1"/>
  <c r="F92" i="1"/>
  <c r="D70" i="1"/>
  <c r="F66" i="1"/>
  <c r="F43" i="1"/>
  <c r="D59" i="1"/>
  <c r="E101" i="1"/>
  <c r="E43" i="1"/>
  <c r="D43" i="1"/>
  <c r="F48" i="1"/>
  <c r="E59" i="1"/>
  <c r="E66" i="1"/>
  <c r="E92" i="1"/>
  <c r="D92" i="1" s="1"/>
  <c r="D104" i="1"/>
  <c r="F104" i="1"/>
  <c r="E104" i="1"/>
  <c r="E87" i="1"/>
  <c r="D87" i="1" s="1"/>
  <c r="D95" i="1"/>
  <c r="F40" i="1"/>
  <c r="E51" i="1"/>
  <c r="F69" i="1"/>
  <c r="E81" i="1"/>
  <c r="D81" i="1" s="1"/>
  <c r="F80" i="1" s="1"/>
  <c r="D101" i="1"/>
  <c r="E31" i="1"/>
  <c r="D31" i="1"/>
  <c r="F29" i="1"/>
  <c r="E29" i="1"/>
  <c r="D29" i="1"/>
  <c r="E40" i="1" l="1"/>
  <c r="F91" i="1"/>
  <c r="E91" i="1" s="1"/>
  <c r="D91" i="1" s="1"/>
  <c r="D90" i="1" s="1"/>
  <c r="D66" i="1"/>
  <c r="E90" i="1"/>
  <c r="F58" i="1"/>
  <c r="F100" i="1"/>
  <c r="E100" i="1" s="1"/>
  <c r="D100" i="1" s="1"/>
  <c r="D40" i="1"/>
  <c r="F28" i="1"/>
  <c r="F27" i="1" s="1"/>
  <c r="E80" i="1"/>
  <c r="D80" i="1" s="1"/>
  <c r="E28" i="1"/>
  <c r="D69" i="1"/>
  <c r="E69" i="1"/>
  <c r="E58" i="1" s="1"/>
  <c r="D51" i="1"/>
  <c r="D48" i="1" s="1"/>
  <c r="E48" i="1"/>
  <c r="F25" i="1"/>
  <c r="E25" i="1"/>
  <c r="D25" i="1"/>
  <c r="F23" i="1"/>
  <c r="E23" i="1"/>
  <c r="D23" i="1"/>
  <c r="F21" i="1"/>
  <c r="E21" i="1"/>
  <c r="D21" i="1"/>
  <c r="F19" i="1"/>
  <c r="E19" i="1"/>
  <c r="F90" i="1" l="1"/>
  <c r="D58" i="1"/>
  <c r="F18" i="1"/>
  <c r="F17" i="1" s="1"/>
  <c r="E18" i="1"/>
  <c r="E17" i="1" s="1"/>
  <c r="D28" i="1"/>
  <c r="D27" i="1" s="1"/>
  <c r="E27" i="1"/>
  <c r="D18" i="1"/>
  <c r="D17" i="1" s="1"/>
  <c r="F12" i="1"/>
  <c r="E12" i="1"/>
  <c r="D12" i="1"/>
  <c r="F11" i="1" s="1"/>
  <c r="F10" i="1" l="1"/>
  <c r="F215" i="1" s="1"/>
  <c r="E11" i="1"/>
  <c r="D11" i="1"/>
  <c r="D10" i="1" s="1"/>
  <c r="D215" i="1" l="1"/>
  <c r="E10" i="1"/>
  <c r="E215" i="1" s="1"/>
</calcChain>
</file>

<file path=xl/sharedStrings.xml><?xml version="1.0" encoding="utf-8"?>
<sst xmlns="http://schemas.openxmlformats.org/spreadsheetml/2006/main" count="1293" uniqueCount="476">
  <si>
    <t>рублей</t>
  </si>
  <si>
    <t>Наименование</t>
  </si>
  <si>
    <t>Код бюджетной классификации Российской Федерации</t>
  </si>
  <si>
    <t>2020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</si>
  <si>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</si>
  <si>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</si>
  <si>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</si>
  <si>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</si>
  <si>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</si>
  <si>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</si>
  <si>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</si>
  <si>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</si>
  <si>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</si>
  <si>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</si>
  <si>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</si>
  <si>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</si>
  <si>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</si>
  <si>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</si>
  <si>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</si>
  <si>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</si>
  <si>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</si>
  <si>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</si>
  <si>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</si>
  <si>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</si>
  <si>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</si>
  <si>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</si>
  <si>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100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</si>
  <si>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</si>
  <si>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</si>
  <si>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</si>
  <si>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</si>
  <si>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1 03 02260 01 0000 110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</si>
  <si>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</si>
  <si>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</si>
  <si>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</si>
  <si>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</si>
  <si>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</si>
  <si>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</si>
  <si>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</si>
  <si>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</si>
  <si>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</si>
  <si>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</si>
  <si>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</si>
  <si>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</si>
  <si>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</si>
  <si>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</si>
  <si>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</si>
  <si>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</si>
  <si>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</si>
  <si>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</si>
  <si>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</si>
  <si>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</si>
  <si>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</si>
  <si>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</si>
  <si>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</si>
  <si>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</si>
  <si>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</si>
  <si>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</si>
  <si>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</si>
  <si>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</si>
  <si>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</si>
  <si>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</si>
  <si>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</si>
  <si>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 xml:space="preserve">Земельный налог с организаций 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</si>
  <si>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</si>
  <si>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</si>
  <si>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</si>
  <si>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</si>
  <si>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</si>
  <si>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 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</si>
  <si>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</si>
  <si>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</si>
  <si>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</si>
  <si>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</si>
  <si>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</si>
  <si>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</si>
  <si>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</si>
  <si>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</si>
  <si>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</si>
  <si>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</si>
  <si>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</si>
  <si>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</si>
  <si>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</si>
  <si>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</si>
  <si>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1 08 07173 01 0000 110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</si>
  <si>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</si>
  <si>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</si>
  <si>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</si>
  <si>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</si>
  <si>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</si>
  <si>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</si>
  <si>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</si>
  <si>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</si>
  <si>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</si>
  <si>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</si>
  <si>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</si>
  <si>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</si>
  <si>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</si>
  <si>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</si>
  <si>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</si>
  <si>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</si>
  <si>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</si>
  <si>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</si>
  <si>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</si>
  <si>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</si>
  <si>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</si>
  <si>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</si>
  <si>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</si>
  <si>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</si>
  <si>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</si>
  <si>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</si>
  <si>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</si>
  <si>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</si>
  <si>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</si>
  <si>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</si>
  <si>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</si>
  <si>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</si>
  <si>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</si>
  <si>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</si>
  <si>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</si>
  <si>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</si>
  <si>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</si>
  <si>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</si>
  <si>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</si>
  <si>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</si>
  <si>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</si>
  <si>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</si>
  <si>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</si>
  <si>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</si>
  <si>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</si>
  <si>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</si>
  <si>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</si>
  <si>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</si>
  <si>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</si>
  <si>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ДОХОДЫ ОТ ОКАЗАНИЯ ПЛАТНЫХ УСЛУГ(РАБОТ)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</si>
  <si>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</si>
  <si>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</si>
  <si>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</si>
  <si>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</si>
  <si>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</si>
  <si>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 xml:space="preserve">Прочие доходы от оказания платных услуг (работ) получателями средств бюджетов городских округов 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</si>
  <si>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</si>
  <si>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</si>
  <si>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</si>
  <si>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</si>
  <si>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</si>
  <si>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</si>
  <si>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</si>
  <si>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</si>
  <si>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903</t>
  </si>
  <si>
    <t>905</t>
  </si>
  <si>
    <t>907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</si>
  <si>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</si>
  <si>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</si>
  <si>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</si>
  <si>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</si>
  <si>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</si>
  <si>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</si>
  <si>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</si>
  <si>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</si>
  <si>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</si>
  <si>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</si>
  <si>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</si>
  <si>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</si>
  <si>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 xml:space="preserve">Доходы от продажи земельных участков, находящихся в государственной и муниципальной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</si>
  <si>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</si>
  <si>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</si>
  <si>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</si>
  <si>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</si>
  <si>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</si>
  <si>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</si>
  <si>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</si>
  <si>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</si>
  <si>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</si>
  <si>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</si>
  <si>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</si>
  <si>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912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</si>
  <si>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</si>
  <si>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</si>
  <si>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</si>
  <si>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</si>
  <si>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</si>
  <si>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</si>
  <si>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</si>
  <si>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</si>
  <si>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</si>
  <si>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</si>
  <si>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</si>
  <si>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</si>
  <si>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</si>
  <si>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</si>
  <si>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</si>
  <si>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</si>
  <si>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</si>
  <si>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</si>
  <si>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</si>
  <si>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</si>
  <si>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</si>
  <si>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</si>
  <si>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</si>
  <si>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</si>
  <si>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</si>
  <si>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отдельных областных государственных полномочий  в сфере труда</t>
  </si>
  <si>
    <t>Осуществление 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</si>
  <si>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</si>
  <si>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</si>
  <si>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</si>
  <si>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</si>
  <si>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</si>
  <si>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</si>
  <si>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</si>
  <si>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</si>
  <si>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</si>
  <si>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</si>
  <si>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</si>
  <si>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</si>
  <si>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ИСТОЧНИКИ ВНУТРЕННЕГО ФИНАНСИРОВАНИЯ ДЕФИЦИТА БЮДЖЕТА</t>
  </si>
  <si>
    <t xml:space="preserve"> 01 02 00 00 00 0000 000</t>
  </si>
  <si>
    <t xml:space="preserve">  01 02 00 00 00 0000 700</t>
  </si>
  <si>
    <t xml:space="preserve"> 01 02 00 00 04 0000 710</t>
  </si>
  <si>
    <t xml:space="preserve"> 01 02 00 00 00 0000 800</t>
  </si>
  <si>
    <t xml:space="preserve"> 01 02 00 00 04 0000 810</t>
  </si>
  <si>
    <t xml:space="preserve"> 01 03 00 00 00 0000 000</t>
  </si>
  <si>
    <t xml:space="preserve"> 01 03 01 00 00 0000 000</t>
  </si>
  <si>
    <t xml:space="preserve"> 01 03 01 00 00 0000 800</t>
  </si>
  <si>
    <t xml:space="preserve"> 01 03 01 00 04 0000 810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</si>
  <si>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</si>
  <si>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</si>
  <si>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</si>
  <si>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</si>
  <si>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01 05 02 01 04 0000 510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</si>
  <si>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</si>
  <si>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</si>
  <si>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</si>
  <si>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01 05 02 01 04 0000 610</t>
  </si>
  <si>
    <t>2021 год</t>
  </si>
  <si>
    <t>Прочие неналоговые доходы бюджетов городских округов (проценты за рассрочку приобретаемого арендуемого имущества)</t>
  </si>
  <si>
    <t>2 02 10000 00 0000 150</t>
  </si>
  <si>
    <t>2 02 15001 00 0000 150</t>
  </si>
  <si>
    <t>2 02 20000 00 0000 150</t>
  </si>
  <si>
    <t>2 02 29999 00 0000 150</t>
  </si>
  <si>
    <t>2 02 29999 04 0000 150</t>
  </si>
  <si>
    <t>2 02 30000 00 0000 150</t>
  </si>
  <si>
    <t>2 02 30022 00 0000 150</t>
  </si>
  <si>
    <t>2 02 30022 04 0000 150</t>
  </si>
  <si>
    <t>2 02 30024 00 0000 150</t>
  </si>
  <si>
    <t>2 02 30024 04 0000 150</t>
  </si>
  <si>
    <t>2 02 35120 00 0000 150</t>
  </si>
  <si>
    <t>2 02 39999 00 0000 150</t>
  </si>
  <si>
    <t>2 02 39999 04 0000 150</t>
  </si>
  <si>
    <t>2 07 04050 04 0000 150</t>
  </si>
  <si>
    <t xml:space="preserve">Плата за размещение твердых коммунальных отходов </t>
  </si>
  <si>
    <t xml:space="preserve"> 1 12 01042 01 0000 120</t>
  </si>
  <si>
    <t>1 12 04042 04 1000 120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</si>
  <si>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</si>
  <si>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2 07 00000 00 0000 000</t>
  </si>
  <si>
    <t>2 07 04000 04 0000 150</t>
  </si>
  <si>
    <t>Прочие безвозмездные поступления в бюджеты городских округ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</si>
  <si>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</si>
  <si>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</si>
  <si>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</si>
  <si>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</si>
  <si>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</si>
  <si>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</si>
  <si>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  1 03 02241 01 0000 110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</si>
  <si>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</si>
  <si>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</si>
  <si>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1 13 02994 04 0000 130</t>
  </si>
  <si>
    <t>1 11 09044 04 0000 120</t>
  </si>
  <si>
    <t>1 11 09044 04 0064 120</t>
  </si>
  <si>
    <t>2 02 39999 04 0041 150</t>
  </si>
  <si>
    <t>2 02 25466 04 0000 150</t>
  </si>
  <si>
    <t>902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</si>
  <si>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</si>
  <si>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</si>
  <si>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 xml:space="preserve">                                                     1 03 02251 01 0000 110
</t>
  </si>
  <si>
    <t xml:space="preserve">                                                            1 03 02261 01 0000 110
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</si>
  <si>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</si>
  <si>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 (суммы платежа)</t>
  </si>
  <si>
    <t xml:space="preserve">Государственная пошлина по делам, рассматриваемым в судах общей юрисдикции, мировыми судьями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</si>
  <si>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(плата за пользование жилым помещением по договорам социального найма) (пени и проценты)</t>
  </si>
  <si>
    <t>1 11 09 044 04 2064 120</t>
  </si>
  <si>
    <t>Председатель Городской Думы</t>
  </si>
  <si>
    <t xml:space="preserve">Мэр города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</si>
  <si>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</si>
  <si>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А.И. Щекина</t>
  </si>
  <si>
    <t xml:space="preserve"> 01 03 01 00 00 0000 700</t>
  </si>
  <si>
    <t>01 03 01 00 04 0000 710</t>
  </si>
  <si>
    <t>Прогнозируемые доходы и источники финансирования дефицита бюджета города на 2020 год и плановый период 2021 и 2022 годов</t>
  </si>
  <si>
    <t>2022 год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</si>
  <si>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</si>
  <si>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</si>
  <si>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1 16 07090 00 0000 140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</si>
  <si>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</si>
  <si>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</si>
  <si>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</si>
  <si>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</si>
  <si>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</si>
  <si>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</si>
  <si>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</si>
  <si>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</si>
  <si>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</si>
  <si>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</si>
  <si>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1 16 01157 01 0000 140</t>
  </si>
  <si>
    <t xml:space="preserve">                                                       1 16 07000 01 0000 140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</si>
  <si>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</si>
  <si>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</si>
  <si>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</si>
  <si>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</si>
  <si>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</si>
  <si>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</si>
  <si>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</si>
  <si>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</si>
  <si>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</si>
  <si>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</si>
  <si>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</si>
  <si>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</si>
  <si>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</si>
  <si>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</si>
  <si>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</si>
  <si>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</si>
  <si>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</si>
  <si>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</si>
  <si>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1 16 01200 01 0000 140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</si>
  <si>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</si>
  <si>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</si>
  <si>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</si>
  <si>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</si>
  <si>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</si>
  <si>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</si>
  <si>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</si>
  <si>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</si>
  <si>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</si>
  <si>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</si>
  <si>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2 02 35469 04 0000 150</t>
  </si>
  <si>
    <t>2 02 35469 00 0000 150</t>
  </si>
  <si>
    <t xml:space="preserve">                А.П. Чихирьков</t>
  </si>
  <si>
    <t>2 02 15001 04 0000 150</t>
  </si>
  <si>
    <t xml:space="preserve"> 2 02 35120 04 0000 150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</si>
  <si>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</si>
  <si>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</si>
  <si>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Дотации бюджетам городских округов на выравнивание бюджетной обеспеченности</t>
  </si>
  <si>
    <t>806</t>
  </si>
  <si>
    <t>1 16 02020 02 0036 140</t>
  </si>
  <si>
    <t>Уменьшение прочих остатков денежных средств бюджетов городских округов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</si>
  <si>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</si>
  <si>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Осуществление областных государственных полномочий по обеспечению бесплатным двухразовым питанием детей-инвалидов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</si>
  <si>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</si>
  <si>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</si>
  <si>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</si>
  <si>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</si>
  <si>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1 11 09044 04 1030 120</t>
  </si>
  <si>
    <t>1 11 09044 04 1031 120</t>
  </si>
  <si>
    <t>1 11 09044 04 1032 120</t>
  </si>
  <si>
    <t>1 11 09044 04 0030 120</t>
  </si>
  <si>
    <t>1 11 09044 04 0031 120</t>
  </si>
  <si>
    <t>1 11 09044 04 0032 120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</si>
  <si>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</si>
  <si>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объектов)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</si>
  <si>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объектов) (сумма платежа)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</si>
  <si>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</si>
  <si>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</si>
  <si>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</si>
  <si>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области)</t>
  </si>
  <si>
    <t>Прочие субсидии бюджетам городских округов (субсидии местным бюджетам на софинансирование мероприятий по сбору, транспортированию и утилизации (захоронению) твердых коммунальных отдохов с несанкционированных мест размещения отходов)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</si>
  <si>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</si>
  <si>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</si>
  <si>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25.12.2019г. № 7/35,
в редакции решения Городской Думы 
города Усть-Илимска от 00.00.0000г. № 
</t>
    </r>
    <r>
      <rPr>
        <b/>
        <sz val="10"/>
        <rFont val="Times New Roman"/>
        <family val="1"/>
        <charset val="204"/>
      </rPr>
      <t xml:space="preserve">
</t>
    </r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</si>
  <si>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</si>
  <si>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</si>
  <si>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</si>
  <si>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</si>
  <si>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</si>
  <si>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</si>
  <si>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 округов  от 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</si>
  <si>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</si>
  <si>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</si>
  <si>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</si>
  <si>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</si>
  <si>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</si>
  <si>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</si>
  <si>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</si>
  <si>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</si>
  <si>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</si>
  <si>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906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</si>
  <si>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</si>
  <si>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</si>
  <si>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</si>
  <si>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</si>
  <si>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</si>
  <si>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</si>
  <si>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Прочие субсидии бюджетам городских округов (субсидии на обеспечение бесплатным питьевым молоком обучающихся 1-4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</si>
  <si>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</si>
  <si>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2 02 25519 04 0000 150</t>
  </si>
  <si>
    <t>2 02 25519 00 0000 150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</si>
  <si>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</si>
  <si>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</si>
  <si>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Иные межбюджетные трансферты</t>
  </si>
  <si>
    <t>2 02 40000 00 0000 150</t>
  </si>
  <si>
    <t>Межбюджетные трансферты, передаваемые бюджетам на создание виртуальных концертных залов</t>
  </si>
  <si>
    <t>2 02 45453 00 0000 150</t>
  </si>
  <si>
    <t>Межбюджетные трансферты, передаваемые бюджетам городских округов на создание виртуальных концертных залов</t>
  </si>
  <si>
    <t>2 02 45453 04 0000 150</t>
  </si>
  <si>
    <t>1 16 10123 01 0041 140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</si>
  <si>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</si>
  <si>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</si>
  <si>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в тыс.руб.</t>
  </si>
  <si>
    <t>в тыс.руб. с округлением</t>
  </si>
  <si>
    <t>в антикризисную</t>
  </si>
  <si>
    <t>+</t>
  </si>
  <si>
    <t>другие МБТ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</si>
  <si>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</si>
  <si>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</si>
  <si>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</si>
  <si>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</si>
  <si>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</si>
  <si>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</si>
  <si>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</si>
  <si>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</si>
  <si>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837</t>
  </si>
  <si>
    <t>1 16 01153 01 0006 140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</si>
  <si>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</si>
  <si>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</si>
  <si>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</si>
  <si>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Прочие субсидии бюджетам городских округов ( субсидий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</si>
  <si>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</si>
  <si>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</si>
  <si>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</si>
  <si>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местным бюджетам на софинансирование мероприятий по сбору, транспортированию и утилизации (захоронению) твердых коммунальных отходов с несанкционированных мест размещения отходов)</t>
  </si>
  <si>
    <t>Осуществление областных государственных полномочий по обеспечению бесплатным двухразовым питанием детей-инвалидов.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</si>
  <si>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области.</t>
  </si>
  <si>
    <t>Осуществление отдельных областных государственных полномочий в сфере труда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</si>
  <si>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отходами.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</si>
  <si>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</si>
  <si>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комиссий.</t>
  </si>
  <si>
    <t>Осуществление отдельных областных государственных полномочий в области противодействия коррупции.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</si>
  <si>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организациях.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</si>
  <si>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семьям.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</si>
  <si>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прав.</t>
  </si>
  <si>
    <t>2 02 25497 04 0000 150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</si>
  <si>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</si>
  <si>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</si>
  <si>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</si>
  <si>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</si>
  <si>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</si>
  <si>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</si>
  <si>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</si>
  <si>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</si>
  <si>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</si>
  <si>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</si>
  <si>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</si>
  <si>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</si>
  <si>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</si>
  <si>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</si>
  <si>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</si>
  <si>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</si>
  <si>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</si>
  <si>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</si>
  <si>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</si>
  <si>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</si>
  <si>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</si>
  <si>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</si>
  <si>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</si>
  <si>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Увеличение прочих остатков денежных средств бюджетов городских округов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</si>
  <si>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</si>
  <si>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</si>
  <si>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</si>
  <si>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Изменение остатков средств на счетах по учету средств бюджетов</t>
  </si>
  <si>
    <t>Погашение бюджетами городских округов кредитов от кредитных организаций в валюте Российской Федерации</t>
  </si>
  <si>
    <t>01 00 00 00 00 0000 000</t>
  </si>
  <si>
    <t>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</si>
  <si>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</si>
  <si>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</si>
  <si>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</si>
  <si>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1 16 10123 00 0000 140</t>
  </si>
  <si>
    <t xml:space="preserve">                                                   1 03 02261 01 0000 110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</si>
</sst>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р_."/>
    <numFmt numFmtId="165" formatCode="#,##0.0"/>
    <numFmt numFmtId="166" formatCode="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9" fillId="0" borderId="4">
      <alignment horizontal="left" wrapText="1" indent="2"/>
    </xf>
    <xf numFmtId="49" fontId="9" fillId="0" borderId="5">
      <alignment horizontal="center" shrinkToFit="1"/>
    </xf>
    <xf numFmtId="49" fontId="13" fillId="0" borderId="3">
      <alignment horizontal="center"/>
    </xf>
    <xf numFmtId="0" fontId="8" fillId="0" borderId="0"/>
  </cellStyleXfs>
  <cellXfs count="156">
    <xf numFmtId="0" fontId="0" fillId="0" borderId="0" xfId="0"/>
    <xf numFmtId="0" fontId="3" fillId="2" borderId="0" xfId="0" applyFont="1" applyFill="1" applyAlignment="1">
      <alignment horizontal="center"/>
    </xf>
    <xf numFmtId="9" fontId="2" fillId="2" borderId="0" xfId="3" applyFont="1" applyFill="1" applyAlignment="1">
      <alignment vertical="top" wrapText="1"/>
    </xf>
    <xf numFmtId="0" fontId="3" fillId="2" borderId="0" xfId="0" applyFont="1" applyFill="1"/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/>
    </xf>
    <xf numFmtId="49" fontId="3" fillId="2" borderId="1" xfId="4" applyNumberFormat="1" applyFont="1" applyFill="1" applyBorder="1" applyAlignment="1">
      <alignment horizontal="center" vertical="center"/>
    </xf>
    <xf numFmtId="164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0" xfId="0" applyFont="1" applyFill="1"/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indent="3"/>
    </xf>
    <xf numFmtId="4" fontId="3" fillId="2" borderId="1" xfId="8" applyNumberFormat="1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0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7" applyFont="1" applyFill="1"/>
    <xf numFmtId="4" fontId="3" fillId="2" borderId="0" xfId="7" applyNumberFormat="1" applyFont="1" applyFill="1"/>
    <xf numFmtId="0" fontId="4" fillId="2" borderId="0" xfId="7" applyFont="1" applyFill="1" applyAlignment="1">
      <alignment horizontal="center" wrapText="1"/>
    </xf>
    <xf numFmtId="0" fontId="11" fillId="2" borderId="0" xfId="0" applyFont="1" applyFill="1" applyBorder="1"/>
    <xf numFmtId="0" fontId="4" fillId="2" borderId="0" xfId="7" applyFont="1" applyFill="1" applyAlignment="1">
      <alignment horizontal="center"/>
    </xf>
    <xf numFmtId="0" fontId="4" fillId="2" borderId="0" xfId="0" applyFont="1" applyFill="1" applyBorder="1"/>
    <xf numFmtId="4" fontId="4" fillId="2" borderId="0" xfId="0" applyNumberFormat="1" applyFont="1" applyFill="1" applyBorder="1"/>
    <xf numFmtId="0" fontId="12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1" xfId="4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2" borderId="0" xfId="0" applyNumberFormat="1" applyFont="1" applyFill="1"/>
    <xf numFmtId="0" fontId="4" fillId="2" borderId="0" xfId="0" applyFont="1" applyFill="1" applyBorder="1" applyAlignment="1">
      <alignment horizontal="center"/>
    </xf>
    <xf numFmtId="49" fontId="3" fillId="2" borderId="0" xfId="4" applyNumberFormat="1" applyFont="1" applyFill="1" applyBorder="1" applyAlignment="1">
      <alignment horizontal="center" vertical="center"/>
    </xf>
    <xf numFmtId="0" fontId="3" fillId="2" borderId="0" xfId="4" applyFont="1" applyFill="1" applyBorder="1" applyAlignment="1">
      <alignment horizontal="center" vertical="center"/>
    </xf>
    <xf numFmtId="4" fontId="3" fillId="2" borderId="0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0" fillId="2" borderId="0" xfId="0" applyFont="1" applyFill="1"/>
    <xf numFmtId="0" fontId="3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5" fillId="2" borderId="0" xfId="0" applyFont="1" applyFill="1" applyBorder="1"/>
    <xf numFmtId="0" fontId="15" fillId="2" borderId="0" xfId="0" applyFont="1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0" fontId="4" fillId="2" borderId="0" xfId="5" applyFont="1" applyFill="1" applyAlignment="1">
      <alignment horizontal="left"/>
    </xf>
    <xf numFmtId="0" fontId="4" fillId="2" borderId="0" xfId="5" applyFont="1" applyFill="1" applyAlignment="1">
      <alignment horizontal="center" vertical="center"/>
    </xf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3" fontId="3" fillId="2" borderId="1" xfId="4" applyNumberFormat="1" applyFont="1" applyFill="1" applyBorder="1" applyAlignment="1">
      <alignment horizontal="center" vertical="center" wrapText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NumberFormat="1" applyFont="1" applyFill="1" applyAlignment="1">
      <alignment vertical="center" wrapText="1"/>
    </xf>
    <xf numFmtId="0" fontId="3" fillId="2" borderId="1" xfId="4" applyNumberFormat="1" applyFont="1" applyFill="1" applyBorder="1" applyAlignment="1">
      <alignment vertical="center" wrapText="1"/>
    </xf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0" fontId="3" fillId="2" borderId="0" xfId="4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center" wrapText="1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1" fillId="2" borderId="0" xfId="5" applyNumberFormat="1" applyFont="1" applyFill="1" applyAlignment="1">
      <alignment vertical="center" wrapText="1"/>
    </xf>
    <xf numFmtId="0" fontId="2" fillId="2" borderId="0" xfId="0" applyNumberFormat="1" applyFont="1" applyFill="1" applyBorder="1" applyAlignment="1">
      <alignment vertical="center" wrapText="1"/>
    </xf>
    <xf numFmtId="0" fontId="4" fillId="2" borderId="0" xfId="5" applyNumberFormat="1" applyFont="1" applyFill="1" applyAlignment="1">
      <alignment vertical="center" wrapText="1"/>
    </xf>
    <xf numFmtId="0" fontId="2" fillId="2" borderId="0" xfId="0" applyNumberFormat="1" applyFont="1" applyFill="1" applyAlignment="1">
      <alignment vertical="center" wrapText="1"/>
    </xf>
    <xf numFmtId="166" fontId="3" fillId="2" borderId="1" xfId="14" applyNumberFormat="1" applyFont="1" applyFill="1" applyBorder="1" applyAlignment="1" applyProtection="1">
      <alignment horizontal="left" vertical="center" wrapText="1"/>
      <protection hidden="1"/>
    </xf>
    <xf numFmtId="4" fontId="3" fillId="3" borderId="1" xfId="1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9" applyNumberFormat="1" applyFont="1" applyFill="1" applyBorder="1" applyAlignment="1" applyProtection="1">
      <alignment horizontal="left" wrapText="1"/>
    </xf>
    <xf numFmtId="49" fontId="3" fillId="2" borderId="1" xfId="10" applyNumberFormat="1" applyFont="1" applyFill="1" applyBorder="1" applyAlignment="1" applyProtection="1">
      <alignment horizontal="center" vertical="center"/>
    </xf>
    <xf numFmtId="4" fontId="3" fillId="5" borderId="1" xfId="1" applyNumberFormat="1" applyFont="1" applyFill="1" applyBorder="1" applyAlignment="1">
      <alignment horizontal="center" vertical="center" wrapText="1"/>
    </xf>
    <xf numFmtId="49" fontId="3" fillId="5" borderId="1" xfId="4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" fontId="14" fillId="2" borderId="1" xfId="1" applyNumberFormat="1" applyFont="1" applyFill="1" applyBorder="1" applyAlignment="1">
      <alignment horizontal="center" vertical="center" wrapText="1"/>
    </xf>
    <xf numFmtId="0" fontId="3" fillId="5" borderId="1" xfId="4" applyNumberFormat="1" applyFont="1" applyFill="1" applyBorder="1" applyAlignment="1">
      <alignment vertical="center" wrapText="1"/>
    </xf>
    <xf numFmtId="0" fontId="3" fillId="5" borderId="1" xfId="4" applyFont="1" applyFill="1" applyBorder="1" applyAlignment="1">
      <alignment horizontal="center" vertical="center"/>
    </xf>
    <xf numFmtId="0" fontId="3" fillId="4" borderId="1" xfId="4" applyNumberFormat="1" applyFont="1" applyFill="1" applyBorder="1" applyAlignment="1">
      <alignment vertical="center" wrapText="1"/>
    </xf>
    <xf numFmtId="49" fontId="3" fillId="4" borderId="1" xfId="4" applyNumberFormat="1" applyFont="1" applyFill="1" applyBorder="1" applyAlignment="1">
      <alignment horizontal="center" vertical="center"/>
    </xf>
    <xf numFmtId="0" fontId="3" fillId="4" borderId="1" xfId="4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9" applyNumberFormat="1" applyFont="1" applyFill="1" applyBorder="1" applyAlignment="1" applyProtection="1">
      <alignment horizontal="left" wrapText="1"/>
    </xf>
    <xf numFmtId="49" fontId="3" fillId="0" borderId="1" xfId="10" applyNumberFormat="1" applyFont="1" applyFill="1" applyBorder="1" applyAlignment="1" applyProtection="1">
      <alignment horizontal="center" vertical="center"/>
    </xf>
    <xf numFmtId="0" fontId="3" fillId="5" borderId="1" xfId="4" applyNumberFormat="1" applyFont="1" applyFill="1" applyBorder="1" applyAlignment="1">
      <alignment vertical="center" wrapText="1" shrinkToFit="1"/>
    </xf>
    <xf numFmtId="49" fontId="3" fillId="0" borderId="1" xfId="4" applyNumberFormat="1" applyFont="1" applyFill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5" borderId="1" xfId="8" applyFont="1" applyFill="1" applyBorder="1" applyAlignment="1">
      <alignment vertical="center" wrapText="1"/>
    </xf>
    <xf numFmtId="49" fontId="3" fillId="5" borderId="1" xfId="6" applyNumberFormat="1" applyFont="1" applyFill="1" applyBorder="1" applyAlignment="1" applyProtection="1">
      <alignment horizontal="center" vertical="center"/>
      <protection hidden="1"/>
    </xf>
    <xf numFmtId="43" fontId="3" fillId="2" borderId="0" xfId="1" applyFont="1" applyFill="1"/>
    <xf numFmtId="43" fontId="5" fillId="2" borderId="0" xfId="1" applyFont="1" applyFill="1"/>
    <xf numFmtId="43" fontId="7" fillId="2" borderId="0" xfId="1" applyFont="1" applyFill="1"/>
    <xf numFmtId="43" fontId="2" fillId="2" borderId="0" xfId="1" applyFont="1" applyFill="1"/>
    <xf numFmtId="43" fontId="2" fillId="2" borderId="0" xfId="1" applyFont="1" applyFill="1" applyAlignment="1">
      <alignment horizontal="center"/>
    </xf>
    <xf numFmtId="43" fontId="3" fillId="0" borderId="0" xfId="1" applyFont="1" applyFill="1"/>
    <xf numFmtId="43" fontId="3" fillId="2" borderId="0" xfId="1" applyFont="1" applyFill="1" applyAlignment="1">
      <alignment horizontal="left" vertical="center" indent="3"/>
    </xf>
    <xf numFmtId="43" fontId="3" fillId="2" borderId="0" xfId="1" applyFont="1" applyFill="1" applyBorder="1"/>
    <xf numFmtId="43" fontId="12" fillId="2" borderId="0" xfId="1" applyFont="1" applyFill="1" applyBorder="1"/>
    <xf numFmtId="43" fontId="2" fillId="2" borderId="0" xfId="1" applyFont="1" applyFill="1" applyBorder="1"/>
    <xf numFmtId="43" fontId="3" fillId="2" borderId="0" xfId="1" applyFont="1" applyFill="1" applyAlignment="1">
      <alignment vertical="center"/>
    </xf>
    <xf numFmtId="4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3" fontId="3" fillId="2" borderId="0" xfId="1" applyFont="1" applyFill="1" applyAlignment="1">
      <alignment horizontal="right"/>
    </xf>
    <xf numFmtId="0" fontId="3" fillId="3" borderId="1" xfId="4" applyNumberFormat="1" applyFont="1" applyFill="1" applyBorder="1" applyAlignment="1">
      <alignment vertical="center" wrapText="1"/>
    </xf>
    <xf numFmtId="49" fontId="3" fillId="3" borderId="1" xfId="4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/>
    <xf numFmtId="0" fontId="3" fillId="2" borderId="1" xfId="9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8" applyFont="1" applyFill="1" applyBorder="1" applyAlignment="1">
      <alignment vertical="center" wrapText="1"/>
    </xf>
    <xf numFmtId="0" fontId="3" fillId="2" borderId="1" xfId="11" applyNumberFormat="1" applyFont="1" applyFill="1" applyBorder="1" applyAlignment="1" applyProtection="1">
      <alignment vertical="center" wrapText="1"/>
    </xf>
    <xf numFmtId="49" fontId="3" fillId="2" borderId="1" xfId="12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44" fontId="3" fillId="2" borderId="1" xfId="2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 wrapText="1" indent="5"/>
    </xf>
    <xf numFmtId="0" fontId="4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5">
    <cellStyle name="xl123" xfId="11"/>
    <cellStyle name="xl128" xfId="12"/>
    <cellStyle name="xl34" xfId="9"/>
    <cellStyle name="xl44" xfId="13"/>
    <cellStyle name="xl52" xfId="10"/>
    <cellStyle name="Денежный" xfId="2" builtinId="4"/>
    <cellStyle name="Обычный" xfId="0" builtinId="0"/>
    <cellStyle name="Обычный 2" xfId="5"/>
    <cellStyle name="Обычный 2 2" xfId="14"/>
    <cellStyle name="Обычный_tmp" xfId="7"/>
    <cellStyle name="Обычный_доходы за январь " xfId="6"/>
    <cellStyle name="Обычный_Лист1" xfId="8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6"/>
  <sheetViews>
    <sheetView tabSelected="1" topLeftCell="A205" workbookViewId="0">
      <selection activeCell="F208" sqref="F208"/>
    </sheetView>
  </sheetViews>
  <sheetFormatPr defaultRowHeight="13.2" x14ac:dyDescent="0.25"/>
  <cols>
    <col min="1" max="1" width="54.88671875" style="67" customWidth="1"/>
    <col min="2" max="2" width="8.44140625" style="40" customWidth="1"/>
    <col min="3" max="3" width="23.33203125" style="41" customWidth="1"/>
    <col min="4" max="4" width="17.88671875" style="3" customWidth="1"/>
    <col min="5" max="5" width="15.33203125" style="7" customWidth="1"/>
    <col min="6" max="6" width="15.6640625" style="3" customWidth="1"/>
    <col min="7" max="20" width="8.88671875" style="3" hidden="1" customWidth="1"/>
    <col min="21" max="21" width="16.44140625" style="3" hidden="1" customWidth="1"/>
    <col min="22" max="22" width="17.33203125" style="3" hidden="1" customWidth="1"/>
    <col min="23" max="23" width="15.5546875" style="1" hidden="1" customWidth="1"/>
    <col min="24" max="25" width="8.88671875" style="3" hidden="1" customWidth="1"/>
    <col min="26" max="26" width="0" style="3" hidden="1" customWidth="1"/>
    <col min="27" max="27" width="10" style="3" hidden="1" customWidth="1"/>
    <col min="28" max="28" width="0" style="3" hidden="1" customWidth="1"/>
    <col min="29" max="29" width="10.5546875" style="3" bestFit="1" customWidth="1"/>
    <col min="30" max="30" width="8.88671875" style="3"/>
    <col min="31" max="31" width="15.33203125" style="3" bestFit="1" customWidth="1"/>
    <col min="32" max="240" width="8.88671875" style="3"/>
    <col min="241" max="241" width="54.88671875" style="3" customWidth="1"/>
    <col min="242" max="242" width="7" style="3" customWidth="1"/>
    <col min="243" max="243" width="21.6640625" style="3" customWidth="1"/>
    <col min="244" max="244" width="16.33203125" style="3" customWidth="1"/>
    <col min="245" max="245" width="15.33203125" style="3" customWidth="1"/>
    <col min="246" max="246" width="15.5546875" style="3" customWidth="1"/>
    <col min="247" max="258" width="0" style="3" hidden="1" customWidth="1"/>
    <col min="259" max="496" width="8.88671875" style="3"/>
    <col min="497" max="497" width="54.88671875" style="3" customWidth="1"/>
    <col min="498" max="498" width="7" style="3" customWidth="1"/>
    <col min="499" max="499" width="21.6640625" style="3" customWidth="1"/>
    <col min="500" max="500" width="16.33203125" style="3" customWidth="1"/>
    <col min="501" max="501" width="15.33203125" style="3" customWidth="1"/>
    <col min="502" max="502" width="15.5546875" style="3" customWidth="1"/>
    <col min="503" max="514" width="0" style="3" hidden="1" customWidth="1"/>
    <col min="515" max="752" width="8.88671875" style="3"/>
    <col min="753" max="753" width="54.88671875" style="3" customWidth="1"/>
    <col min="754" max="754" width="7" style="3" customWidth="1"/>
    <col min="755" max="755" width="21.6640625" style="3" customWidth="1"/>
    <col min="756" max="756" width="16.33203125" style="3" customWidth="1"/>
    <col min="757" max="757" width="15.33203125" style="3" customWidth="1"/>
    <col min="758" max="758" width="15.5546875" style="3" customWidth="1"/>
    <col min="759" max="770" width="0" style="3" hidden="1" customWidth="1"/>
    <col min="771" max="1008" width="8.88671875" style="3"/>
    <col min="1009" max="1009" width="11.6640625" style="3" customWidth="1"/>
    <col min="1010" max="1010" width="7" style="3" customWidth="1"/>
    <col min="1011" max="1011" width="21.6640625" style="3" customWidth="1"/>
    <col min="1012" max="1012" width="16.33203125" style="3" customWidth="1"/>
    <col min="1013" max="1013" width="15.33203125" style="3" customWidth="1"/>
    <col min="1014" max="1014" width="15.5546875" style="3" customWidth="1"/>
    <col min="1015" max="1026" width="0" style="3" hidden="1" customWidth="1"/>
    <col min="1027" max="1264" width="8.88671875" style="3"/>
    <col min="1265" max="1265" width="54.88671875" style="3" customWidth="1"/>
    <col min="1266" max="1266" width="7" style="3" customWidth="1"/>
    <col min="1267" max="1267" width="21.6640625" style="3" customWidth="1"/>
    <col min="1268" max="1268" width="16.33203125" style="3" customWidth="1"/>
    <col min="1269" max="1269" width="15.33203125" style="3" customWidth="1"/>
    <col min="1270" max="1270" width="15.5546875" style="3" customWidth="1"/>
    <col min="1271" max="1282" width="0" style="3" hidden="1" customWidth="1"/>
    <col min="1283" max="1520" width="8.88671875" style="3"/>
    <col min="1521" max="1521" width="54.88671875" style="3" customWidth="1"/>
    <col min="1522" max="1522" width="7" style="3" customWidth="1"/>
    <col min="1523" max="1523" width="21.6640625" style="3" customWidth="1"/>
    <col min="1524" max="1524" width="16.33203125" style="3" customWidth="1"/>
    <col min="1525" max="1525" width="15.33203125" style="3" customWidth="1"/>
    <col min="1526" max="1526" width="15.5546875" style="3" customWidth="1"/>
    <col min="1527" max="1538" width="0" style="3" hidden="1" customWidth="1"/>
    <col min="1539" max="1776" width="8.88671875" style="3"/>
    <col min="1777" max="1777" width="54.88671875" style="3" customWidth="1"/>
    <col min="1778" max="1778" width="7" style="3" customWidth="1"/>
    <col min="1779" max="1779" width="21.6640625" style="3" customWidth="1"/>
    <col min="1780" max="1780" width="16.33203125" style="3" customWidth="1"/>
    <col min="1781" max="1781" width="15.33203125" style="3" customWidth="1"/>
    <col min="1782" max="1782" width="15.5546875" style="3" customWidth="1"/>
    <col min="1783" max="1794" width="0" style="3" hidden="1" customWidth="1"/>
    <col min="1795" max="2032" width="8.88671875" style="3"/>
    <col min="2033" max="2033" width="54.88671875" style="3" customWidth="1"/>
    <col min="2034" max="2034" width="7" style="3" customWidth="1"/>
    <col min="2035" max="2035" width="21.6640625" style="3" customWidth="1"/>
    <col min="2036" max="2036" width="16.33203125" style="3" customWidth="1"/>
    <col min="2037" max="2037" width="15.33203125" style="3" customWidth="1"/>
    <col min="2038" max="2038" width="15.5546875" style="3" customWidth="1"/>
    <col min="2039" max="2050" width="0" style="3" hidden="1" customWidth="1"/>
    <col min="2051" max="2288" width="8.88671875" style="3"/>
    <col min="2289" max="2289" width="54.88671875" style="3" customWidth="1"/>
    <col min="2290" max="2290" width="7" style="3" customWidth="1"/>
    <col min="2291" max="2291" width="21.6640625" style="3" customWidth="1"/>
    <col min="2292" max="2292" width="16.33203125" style="3" customWidth="1"/>
    <col min="2293" max="2293" width="15.33203125" style="3" customWidth="1"/>
    <col min="2294" max="2294" width="15.5546875" style="3" customWidth="1"/>
    <col min="2295" max="2306" width="0" style="3" hidden="1" customWidth="1"/>
    <col min="2307" max="2544" width="8.88671875" style="3"/>
    <col min="2545" max="2545" width="54.88671875" style="3" customWidth="1"/>
    <col min="2546" max="2546" width="7" style="3" customWidth="1"/>
    <col min="2547" max="2547" width="21.6640625" style="3" customWidth="1"/>
    <col min="2548" max="2548" width="16.33203125" style="3" customWidth="1"/>
    <col min="2549" max="2549" width="15.33203125" style="3" customWidth="1"/>
    <col min="2550" max="2550" width="15.5546875" style="3" customWidth="1"/>
    <col min="2551" max="2562" width="0" style="3" hidden="1" customWidth="1"/>
    <col min="2563" max="2800" width="8.88671875" style="3"/>
    <col min="2801" max="2801" width="54.88671875" style="3" customWidth="1"/>
    <col min="2802" max="2802" width="7" style="3" customWidth="1"/>
    <col min="2803" max="2803" width="21.6640625" style="3" customWidth="1"/>
    <col min="2804" max="2804" width="16.33203125" style="3" customWidth="1"/>
    <col min="2805" max="2805" width="15.33203125" style="3" customWidth="1"/>
    <col min="2806" max="2806" width="15.5546875" style="3" customWidth="1"/>
    <col min="2807" max="2818" width="0" style="3" hidden="1" customWidth="1"/>
    <col min="2819" max="3056" width="8.88671875" style="3"/>
    <col min="3057" max="3057" width="54.88671875" style="3" customWidth="1"/>
    <col min="3058" max="3058" width="7" style="3" customWidth="1"/>
    <col min="3059" max="3059" width="21.6640625" style="3" customWidth="1"/>
    <col min="3060" max="3060" width="16.33203125" style="3" customWidth="1"/>
    <col min="3061" max="3061" width="15.33203125" style="3" customWidth="1"/>
    <col min="3062" max="3062" width="15.5546875" style="3" customWidth="1"/>
    <col min="3063" max="3074" width="0" style="3" hidden="1" customWidth="1"/>
    <col min="3075" max="3312" width="8.88671875" style="3"/>
    <col min="3313" max="3313" width="54.88671875" style="3" customWidth="1"/>
    <col min="3314" max="3314" width="7" style="3" customWidth="1"/>
    <col min="3315" max="3315" width="21.6640625" style="3" customWidth="1"/>
    <col min="3316" max="3316" width="16.33203125" style="3" customWidth="1"/>
    <col min="3317" max="3317" width="15.33203125" style="3" customWidth="1"/>
    <col min="3318" max="3318" width="15.5546875" style="3" customWidth="1"/>
    <col min="3319" max="3330" width="0" style="3" hidden="1" customWidth="1"/>
    <col min="3331" max="3568" width="8.88671875" style="3"/>
    <col min="3569" max="3569" width="54.88671875" style="3" customWidth="1"/>
    <col min="3570" max="3570" width="7" style="3" customWidth="1"/>
    <col min="3571" max="3571" width="21.6640625" style="3" customWidth="1"/>
    <col min="3572" max="3572" width="16.33203125" style="3" customWidth="1"/>
    <col min="3573" max="3573" width="15.33203125" style="3" customWidth="1"/>
    <col min="3574" max="3574" width="15.5546875" style="3" customWidth="1"/>
    <col min="3575" max="3586" width="0" style="3" hidden="1" customWidth="1"/>
    <col min="3587" max="3824" width="8.88671875" style="3"/>
    <col min="3825" max="3825" width="54.88671875" style="3" customWidth="1"/>
    <col min="3826" max="3826" width="7" style="3" customWidth="1"/>
    <col min="3827" max="3827" width="21.6640625" style="3" customWidth="1"/>
    <col min="3828" max="3828" width="16.33203125" style="3" customWidth="1"/>
    <col min="3829" max="3829" width="15.33203125" style="3" customWidth="1"/>
    <col min="3830" max="3830" width="15.5546875" style="3" customWidth="1"/>
    <col min="3831" max="3842" width="0" style="3" hidden="1" customWidth="1"/>
    <col min="3843" max="4080" width="8.88671875" style="3"/>
    <col min="4081" max="4081" width="54.88671875" style="3" customWidth="1"/>
    <col min="4082" max="4082" width="7" style="3" customWidth="1"/>
    <col min="4083" max="4083" width="21.6640625" style="3" customWidth="1"/>
    <col min="4084" max="4084" width="16.33203125" style="3" customWidth="1"/>
    <col min="4085" max="4085" width="15.33203125" style="3" customWidth="1"/>
    <col min="4086" max="4086" width="15.5546875" style="3" customWidth="1"/>
    <col min="4087" max="4098" width="0" style="3" hidden="1" customWidth="1"/>
    <col min="4099" max="4336" width="8.88671875" style="3"/>
    <col min="4337" max="4337" width="54.88671875" style="3" customWidth="1"/>
    <col min="4338" max="4338" width="7" style="3" customWidth="1"/>
    <col min="4339" max="4339" width="21.6640625" style="3" customWidth="1"/>
    <col min="4340" max="4340" width="16.33203125" style="3" customWidth="1"/>
    <col min="4341" max="4341" width="15.33203125" style="3" customWidth="1"/>
    <col min="4342" max="4342" width="15.5546875" style="3" customWidth="1"/>
    <col min="4343" max="4354" width="0" style="3" hidden="1" customWidth="1"/>
    <col min="4355" max="4592" width="8.88671875" style="3"/>
    <col min="4593" max="4593" width="54.88671875" style="3" customWidth="1"/>
    <col min="4594" max="4594" width="7" style="3" customWidth="1"/>
    <col min="4595" max="4595" width="21.6640625" style="3" customWidth="1"/>
    <col min="4596" max="4596" width="16.33203125" style="3" customWidth="1"/>
    <col min="4597" max="4597" width="15.33203125" style="3" customWidth="1"/>
    <col min="4598" max="4598" width="15.5546875" style="3" customWidth="1"/>
    <col min="4599" max="4610" width="0" style="3" hidden="1" customWidth="1"/>
    <col min="4611" max="4848" width="8.88671875" style="3"/>
    <col min="4849" max="4849" width="54.88671875" style="3" customWidth="1"/>
    <col min="4850" max="4850" width="7" style="3" customWidth="1"/>
    <col min="4851" max="4851" width="21.6640625" style="3" customWidth="1"/>
    <col min="4852" max="4852" width="16.33203125" style="3" customWidth="1"/>
    <col min="4853" max="4853" width="15.33203125" style="3" customWidth="1"/>
    <col min="4854" max="4854" width="15.5546875" style="3" customWidth="1"/>
    <col min="4855" max="4866" width="0" style="3" hidden="1" customWidth="1"/>
    <col min="4867" max="5104" width="8.88671875" style="3"/>
    <col min="5105" max="5105" width="54.88671875" style="3" customWidth="1"/>
    <col min="5106" max="5106" width="7" style="3" customWidth="1"/>
    <col min="5107" max="5107" width="21.6640625" style="3" customWidth="1"/>
    <col min="5108" max="5108" width="16.33203125" style="3" customWidth="1"/>
    <col min="5109" max="5109" width="15.33203125" style="3" customWidth="1"/>
    <col min="5110" max="5110" width="15.5546875" style="3" customWidth="1"/>
    <col min="5111" max="5122" width="0" style="3" hidden="1" customWidth="1"/>
    <col min="5123" max="5360" width="8.88671875" style="3"/>
    <col min="5361" max="5361" width="54.88671875" style="3" customWidth="1"/>
    <col min="5362" max="5362" width="7" style="3" customWidth="1"/>
    <col min="5363" max="5363" width="21.6640625" style="3" customWidth="1"/>
    <col min="5364" max="5364" width="16.33203125" style="3" customWidth="1"/>
    <col min="5365" max="5365" width="15.33203125" style="3" customWidth="1"/>
    <col min="5366" max="5366" width="15.5546875" style="3" customWidth="1"/>
    <col min="5367" max="5378" width="0" style="3" hidden="1" customWidth="1"/>
    <col min="5379" max="5616" width="8.88671875" style="3"/>
    <col min="5617" max="5617" width="54.88671875" style="3" customWidth="1"/>
    <col min="5618" max="5618" width="7" style="3" customWidth="1"/>
    <col min="5619" max="5619" width="21.6640625" style="3" customWidth="1"/>
    <col min="5620" max="5620" width="16.33203125" style="3" customWidth="1"/>
    <col min="5621" max="5621" width="15.33203125" style="3" customWidth="1"/>
    <col min="5622" max="5622" width="15.5546875" style="3" customWidth="1"/>
    <col min="5623" max="5634" width="0" style="3" hidden="1" customWidth="1"/>
    <col min="5635" max="5872" width="8.88671875" style="3"/>
    <col min="5873" max="5873" width="54.88671875" style="3" customWidth="1"/>
    <col min="5874" max="5874" width="7" style="3" customWidth="1"/>
    <col min="5875" max="5875" width="21.6640625" style="3" customWidth="1"/>
    <col min="5876" max="5876" width="16.33203125" style="3" customWidth="1"/>
    <col min="5877" max="5877" width="15.33203125" style="3" customWidth="1"/>
    <col min="5878" max="5878" width="15.5546875" style="3" customWidth="1"/>
    <col min="5879" max="5890" width="0" style="3" hidden="1" customWidth="1"/>
    <col min="5891" max="6128" width="8.88671875" style="3"/>
    <col min="6129" max="6129" width="54.88671875" style="3" customWidth="1"/>
    <col min="6130" max="6130" width="7" style="3" customWidth="1"/>
    <col min="6131" max="6131" width="21.6640625" style="3" customWidth="1"/>
    <col min="6132" max="6132" width="16.33203125" style="3" customWidth="1"/>
    <col min="6133" max="6133" width="15.33203125" style="3" customWidth="1"/>
    <col min="6134" max="6134" width="15.5546875" style="3" customWidth="1"/>
    <col min="6135" max="6146" width="0" style="3" hidden="1" customWidth="1"/>
    <col min="6147" max="6384" width="8.88671875" style="3"/>
    <col min="6385" max="6385" width="54.88671875" style="3" customWidth="1"/>
    <col min="6386" max="6386" width="7" style="3" customWidth="1"/>
    <col min="6387" max="6387" width="21.6640625" style="3" customWidth="1"/>
    <col min="6388" max="6388" width="16.33203125" style="3" customWidth="1"/>
    <col min="6389" max="6389" width="15.33203125" style="3" customWidth="1"/>
    <col min="6390" max="6390" width="15.5546875" style="3" customWidth="1"/>
    <col min="6391" max="6402" width="0" style="3" hidden="1" customWidth="1"/>
    <col min="6403" max="6640" width="8.88671875" style="3"/>
    <col min="6641" max="6641" width="54.88671875" style="3" customWidth="1"/>
    <col min="6642" max="6642" width="7" style="3" customWidth="1"/>
    <col min="6643" max="6643" width="21.6640625" style="3" customWidth="1"/>
    <col min="6644" max="6644" width="16.33203125" style="3" customWidth="1"/>
    <col min="6645" max="6645" width="15.33203125" style="3" customWidth="1"/>
    <col min="6646" max="6646" width="15.5546875" style="3" customWidth="1"/>
    <col min="6647" max="6658" width="0" style="3" hidden="1" customWidth="1"/>
    <col min="6659" max="6896" width="8.88671875" style="3"/>
    <col min="6897" max="6897" width="54.88671875" style="3" customWidth="1"/>
    <col min="6898" max="6898" width="7" style="3" customWidth="1"/>
    <col min="6899" max="6899" width="21.6640625" style="3" customWidth="1"/>
    <col min="6900" max="6900" width="16.33203125" style="3" customWidth="1"/>
    <col min="6901" max="6901" width="15.33203125" style="3" customWidth="1"/>
    <col min="6902" max="6902" width="15.5546875" style="3" customWidth="1"/>
    <col min="6903" max="6914" width="0" style="3" hidden="1" customWidth="1"/>
    <col min="6915" max="7152" width="8.88671875" style="3"/>
    <col min="7153" max="7153" width="54.88671875" style="3" customWidth="1"/>
    <col min="7154" max="7154" width="7" style="3" customWidth="1"/>
    <col min="7155" max="7155" width="21.6640625" style="3" customWidth="1"/>
    <col min="7156" max="7156" width="16.33203125" style="3" customWidth="1"/>
    <col min="7157" max="7157" width="15.33203125" style="3" customWidth="1"/>
    <col min="7158" max="7158" width="15.5546875" style="3" customWidth="1"/>
    <col min="7159" max="7170" width="0" style="3" hidden="1" customWidth="1"/>
    <col min="7171" max="7408" width="8.88671875" style="3"/>
    <col min="7409" max="7409" width="54.88671875" style="3" customWidth="1"/>
    <col min="7410" max="7410" width="7" style="3" customWidth="1"/>
    <col min="7411" max="7411" width="21.6640625" style="3" customWidth="1"/>
    <col min="7412" max="7412" width="16.33203125" style="3" customWidth="1"/>
    <col min="7413" max="7413" width="15.33203125" style="3" customWidth="1"/>
    <col min="7414" max="7414" width="15.5546875" style="3" customWidth="1"/>
    <col min="7415" max="7426" width="0" style="3" hidden="1" customWidth="1"/>
    <col min="7427" max="7664" width="8.88671875" style="3"/>
    <col min="7665" max="7665" width="54.88671875" style="3" customWidth="1"/>
    <col min="7666" max="7666" width="7" style="3" customWidth="1"/>
    <col min="7667" max="7667" width="21.6640625" style="3" customWidth="1"/>
    <col min="7668" max="7668" width="16.33203125" style="3" customWidth="1"/>
    <col min="7669" max="7669" width="15.33203125" style="3" customWidth="1"/>
    <col min="7670" max="7670" width="15.5546875" style="3" customWidth="1"/>
    <col min="7671" max="7682" width="0" style="3" hidden="1" customWidth="1"/>
    <col min="7683" max="7920" width="8.88671875" style="3"/>
    <col min="7921" max="7921" width="54.88671875" style="3" customWidth="1"/>
    <col min="7922" max="7922" width="7" style="3" customWidth="1"/>
    <col min="7923" max="7923" width="21.6640625" style="3" customWidth="1"/>
    <col min="7924" max="7924" width="16.33203125" style="3" customWidth="1"/>
    <col min="7925" max="7925" width="15.33203125" style="3" customWidth="1"/>
    <col min="7926" max="7926" width="15.5546875" style="3" customWidth="1"/>
    <col min="7927" max="7938" width="0" style="3" hidden="1" customWidth="1"/>
    <col min="7939" max="8176" width="8.88671875" style="3"/>
    <col min="8177" max="8177" width="54.88671875" style="3" customWidth="1"/>
    <col min="8178" max="8178" width="7" style="3" customWidth="1"/>
    <col min="8179" max="8179" width="21.6640625" style="3" customWidth="1"/>
    <col min="8180" max="8180" width="16.33203125" style="3" customWidth="1"/>
    <col min="8181" max="8181" width="15.33203125" style="3" customWidth="1"/>
    <col min="8182" max="8182" width="15.5546875" style="3" customWidth="1"/>
    <col min="8183" max="8194" width="0" style="3" hidden="1" customWidth="1"/>
    <col min="8195" max="8432" width="8.88671875" style="3"/>
    <col min="8433" max="8433" width="54.88671875" style="3" customWidth="1"/>
    <col min="8434" max="8434" width="7" style="3" customWidth="1"/>
    <col min="8435" max="8435" width="21.6640625" style="3" customWidth="1"/>
    <col min="8436" max="8436" width="16.33203125" style="3" customWidth="1"/>
    <col min="8437" max="8437" width="15.33203125" style="3" customWidth="1"/>
    <col min="8438" max="8438" width="15.5546875" style="3" customWidth="1"/>
    <col min="8439" max="8450" width="0" style="3" hidden="1" customWidth="1"/>
    <col min="8451" max="8688" width="8.88671875" style="3"/>
    <col min="8689" max="8689" width="54.88671875" style="3" customWidth="1"/>
    <col min="8690" max="8690" width="7" style="3" customWidth="1"/>
    <col min="8691" max="8691" width="21.6640625" style="3" customWidth="1"/>
    <col min="8692" max="8692" width="16.33203125" style="3" customWidth="1"/>
    <col min="8693" max="8693" width="15.33203125" style="3" customWidth="1"/>
    <col min="8694" max="8694" width="15.5546875" style="3" customWidth="1"/>
    <col min="8695" max="8706" width="0" style="3" hidden="1" customWidth="1"/>
    <col min="8707" max="8944" width="8.88671875" style="3"/>
    <col min="8945" max="8945" width="54.88671875" style="3" customWidth="1"/>
    <col min="8946" max="8946" width="7" style="3" customWidth="1"/>
    <col min="8947" max="8947" width="21.6640625" style="3" customWidth="1"/>
    <col min="8948" max="8948" width="16.33203125" style="3" customWidth="1"/>
    <col min="8949" max="8949" width="15.33203125" style="3" customWidth="1"/>
    <col min="8950" max="8950" width="15.5546875" style="3" customWidth="1"/>
    <col min="8951" max="8962" width="0" style="3" hidden="1" customWidth="1"/>
    <col min="8963" max="9200" width="8.88671875" style="3"/>
    <col min="9201" max="9201" width="54.88671875" style="3" customWidth="1"/>
    <col min="9202" max="9202" width="7" style="3" customWidth="1"/>
    <col min="9203" max="9203" width="21.6640625" style="3" customWidth="1"/>
    <col min="9204" max="9204" width="16.33203125" style="3" customWidth="1"/>
    <col min="9205" max="9205" width="15.33203125" style="3" customWidth="1"/>
    <col min="9206" max="9206" width="15.5546875" style="3" customWidth="1"/>
    <col min="9207" max="9218" width="0" style="3" hidden="1" customWidth="1"/>
    <col min="9219" max="9456" width="8.88671875" style="3"/>
    <col min="9457" max="9457" width="54.88671875" style="3" customWidth="1"/>
    <col min="9458" max="9458" width="7" style="3" customWidth="1"/>
    <col min="9459" max="9459" width="21.6640625" style="3" customWidth="1"/>
    <col min="9460" max="9460" width="16.33203125" style="3" customWidth="1"/>
    <col min="9461" max="9461" width="15.33203125" style="3" customWidth="1"/>
    <col min="9462" max="9462" width="15.5546875" style="3" customWidth="1"/>
    <col min="9463" max="9474" width="0" style="3" hidden="1" customWidth="1"/>
    <col min="9475" max="9712" width="8.88671875" style="3"/>
    <col min="9713" max="9713" width="54.88671875" style="3" customWidth="1"/>
    <col min="9714" max="9714" width="7" style="3" customWidth="1"/>
    <col min="9715" max="9715" width="21.6640625" style="3" customWidth="1"/>
    <col min="9716" max="9716" width="16.33203125" style="3" customWidth="1"/>
    <col min="9717" max="9717" width="15.33203125" style="3" customWidth="1"/>
    <col min="9718" max="9718" width="15.5546875" style="3" customWidth="1"/>
    <col min="9719" max="9730" width="0" style="3" hidden="1" customWidth="1"/>
    <col min="9731" max="9968" width="8.88671875" style="3"/>
    <col min="9969" max="9969" width="54.88671875" style="3" customWidth="1"/>
    <col min="9970" max="9970" width="7" style="3" customWidth="1"/>
    <col min="9971" max="9971" width="21.6640625" style="3" customWidth="1"/>
    <col min="9972" max="9972" width="16.33203125" style="3" customWidth="1"/>
    <col min="9973" max="9973" width="15.33203125" style="3" customWidth="1"/>
    <col min="9974" max="9974" width="15.5546875" style="3" customWidth="1"/>
    <col min="9975" max="9986" width="0" style="3" hidden="1" customWidth="1"/>
    <col min="9987" max="10224" width="8.88671875" style="3"/>
    <col min="10225" max="10225" width="54.88671875" style="3" customWidth="1"/>
    <col min="10226" max="10226" width="7" style="3" customWidth="1"/>
    <col min="10227" max="10227" width="21.6640625" style="3" customWidth="1"/>
    <col min="10228" max="10228" width="16.33203125" style="3" customWidth="1"/>
    <col min="10229" max="10229" width="15.33203125" style="3" customWidth="1"/>
    <col min="10230" max="10230" width="15.5546875" style="3" customWidth="1"/>
    <col min="10231" max="10242" width="0" style="3" hidden="1" customWidth="1"/>
    <col min="10243" max="10480" width="8.88671875" style="3"/>
    <col min="10481" max="10481" width="54.88671875" style="3" customWidth="1"/>
    <col min="10482" max="10482" width="7" style="3" customWidth="1"/>
    <col min="10483" max="10483" width="21.6640625" style="3" customWidth="1"/>
    <col min="10484" max="10484" width="16.33203125" style="3" customWidth="1"/>
    <col min="10485" max="10485" width="15.33203125" style="3" customWidth="1"/>
    <col min="10486" max="10486" width="15.5546875" style="3" customWidth="1"/>
    <col min="10487" max="10498" width="0" style="3" hidden="1" customWidth="1"/>
    <col min="10499" max="10736" width="8.88671875" style="3"/>
    <col min="10737" max="10737" width="54.88671875" style="3" customWidth="1"/>
    <col min="10738" max="10738" width="7" style="3" customWidth="1"/>
    <col min="10739" max="10739" width="21.6640625" style="3" customWidth="1"/>
    <col min="10740" max="10740" width="16.33203125" style="3" customWidth="1"/>
    <col min="10741" max="10741" width="15.33203125" style="3" customWidth="1"/>
    <col min="10742" max="10742" width="15.5546875" style="3" customWidth="1"/>
    <col min="10743" max="10754" width="0" style="3" hidden="1" customWidth="1"/>
    <col min="10755" max="10992" width="8.88671875" style="3"/>
    <col min="10993" max="10993" width="54.88671875" style="3" customWidth="1"/>
    <col min="10994" max="10994" width="7" style="3" customWidth="1"/>
    <col min="10995" max="10995" width="21.6640625" style="3" customWidth="1"/>
    <col min="10996" max="10996" width="16.33203125" style="3" customWidth="1"/>
    <col min="10997" max="10997" width="15.33203125" style="3" customWidth="1"/>
    <col min="10998" max="10998" width="15.5546875" style="3" customWidth="1"/>
    <col min="10999" max="11010" width="0" style="3" hidden="1" customWidth="1"/>
    <col min="11011" max="11248" width="8.88671875" style="3"/>
    <col min="11249" max="11249" width="54.88671875" style="3" customWidth="1"/>
    <col min="11250" max="11250" width="7" style="3" customWidth="1"/>
    <col min="11251" max="11251" width="21.6640625" style="3" customWidth="1"/>
    <col min="11252" max="11252" width="16.33203125" style="3" customWidth="1"/>
    <col min="11253" max="11253" width="15.33203125" style="3" customWidth="1"/>
    <col min="11254" max="11254" width="15.5546875" style="3" customWidth="1"/>
    <col min="11255" max="11266" width="0" style="3" hidden="1" customWidth="1"/>
    <col min="11267" max="11504" width="8.88671875" style="3"/>
    <col min="11505" max="11505" width="54.88671875" style="3" customWidth="1"/>
    <col min="11506" max="11506" width="7" style="3" customWidth="1"/>
    <col min="11507" max="11507" width="21.6640625" style="3" customWidth="1"/>
    <col min="11508" max="11508" width="16.33203125" style="3" customWidth="1"/>
    <col min="11509" max="11509" width="15.33203125" style="3" customWidth="1"/>
    <col min="11510" max="11510" width="15.5546875" style="3" customWidth="1"/>
    <col min="11511" max="11522" width="0" style="3" hidden="1" customWidth="1"/>
    <col min="11523" max="11760" width="8.88671875" style="3"/>
    <col min="11761" max="11761" width="54.88671875" style="3" customWidth="1"/>
    <col min="11762" max="11762" width="7" style="3" customWidth="1"/>
    <col min="11763" max="11763" width="21.6640625" style="3" customWidth="1"/>
    <col min="11764" max="11764" width="16.33203125" style="3" customWidth="1"/>
    <col min="11765" max="11765" width="15.33203125" style="3" customWidth="1"/>
    <col min="11766" max="11766" width="15.5546875" style="3" customWidth="1"/>
    <col min="11767" max="11778" width="0" style="3" hidden="1" customWidth="1"/>
    <col min="11779" max="12016" width="8.88671875" style="3"/>
    <col min="12017" max="12017" width="54.88671875" style="3" customWidth="1"/>
    <col min="12018" max="12018" width="7" style="3" customWidth="1"/>
    <col min="12019" max="12019" width="21.6640625" style="3" customWidth="1"/>
    <col min="12020" max="12020" width="16.33203125" style="3" customWidth="1"/>
    <col min="12021" max="12021" width="15.33203125" style="3" customWidth="1"/>
    <col min="12022" max="12022" width="15.5546875" style="3" customWidth="1"/>
    <col min="12023" max="12034" width="0" style="3" hidden="1" customWidth="1"/>
    <col min="12035" max="12272" width="8.88671875" style="3"/>
    <col min="12273" max="12273" width="54.88671875" style="3" customWidth="1"/>
    <col min="12274" max="12274" width="7" style="3" customWidth="1"/>
    <col min="12275" max="12275" width="21.6640625" style="3" customWidth="1"/>
    <col min="12276" max="12276" width="16.33203125" style="3" customWidth="1"/>
    <col min="12277" max="12277" width="15.33203125" style="3" customWidth="1"/>
    <col min="12278" max="12278" width="15.5546875" style="3" customWidth="1"/>
    <col min="12279" max="12290" width="0" style="3" hidden="1" customWidth="1"/>
    <col min="12291" max="12528" width="8.88671875" style="3"/>
    <col min="12529" max="12529" width="54.88671875" style="3" customWidth="1"/>
    <col min="12530" max="12530" width="7" style="3" customWidth="1"/>
    <col min="12531" max="12531" width="21.6640625" style="3" customWidth="1"/>
    <col min="12532" max="12532" width="16.33203125" style="3" customWidth="1"/>
    <col min="12533" max="12533" width="15.33203125" style="3" customWidth="1"/>
    <col min="12534" max="12534" width="15.5546875" style="3" customWidth="1"/>
    <col min="12535" max="12546" width="0" style="3" hidden="1" customWidth="1"/>
    <col min="12547" max="12784" width="8.88671875" style="3"/>
    <col min="12785" max="12785" width="54.88671875" style="3" customWidth="1"/>
    <col min="12786" max="12786" width="7" style="3" customWidth="1"/>
    <col min="12787" max="12787" width="21.6640625" style="3" customWidth="1"/>
    <col min="12788" max="12788" width="16.33203125" style="3" customWidth="1"/>
    <col min="12789" max="12789" width="15.33203125" style="3" customWidth="1"/>
    <col min="12790" max="12790" width="15.5546875" style="3" customWidth="1"/>
    <col min="12791" max="12802" width="0" style="3" hidden="1" customWidth="1"/>
    <col min="12803" max="13040" width="8.88671875" style="3"/>
    <col min="13041" max="13041" width="54.88671875" style="3" customWidth="1"/>
    <col min="13042" max="13042" width="7" style="3" customWidth="1"/>
    <col min="13043" max="13043" width="21.6640625" style="3" customWidth="1"/>
    <col min="13044" max="13044" width="16.33203125" style="3" customWidth="1"/>
    <col min="13045" max="13045" width="15.33203125" style="3" customWidth="1"/>
    <col min="13046" max="13046" width="15.5546875" style="3" customWidth="1"/>
    <col min="13047" max="13058" width="0" style="3" hidden="1" customWidth="1"/>
    <col min="13059" max="13296" width="8.88671875" style="3"/>
    <col min="13297" max="13297" width="54.88671875" style="3" customWidth="1"/>
    <col min="13298" max="13298" width="7" style="3" customWidth="1"/>
    <col min="13299" max="13299" width="21.6640625" style="3" customWidth="1"/>
    <col min="13300" max="13300" width="16.33203125" style="3" customWidth="1"/>
    <col min="13301" max="13301" width="15.33203125" style="3" customWidth="1"/>
    <col min="13302" max="13302" width="15.5546875" style="3" customWidth="1"/>
    <col min="13303" max="13314" width="0" style="3" hidden="1" customWidth="1"/>
    <col min="13315" max="13552" width="8.88671875" style="3"/>
    <col min="13553" max="13553" width="54.88671875" style="3" customWidth="1"/>
    <col min="13554" max="13554" width="7" style="3" customWidth="1"/>
    <col min="13555" max="13555" width="21.6640625" style="3" customWidth="1"/>
    <col min="13556" max="13556" width="16.33203125" style="3" customWidth="1"/>
    <col min="13557" max="13557" width="15.33203125" style="3" customWidth="1"/>
    <col min="13558" max="13558" width="15.5546875" style="3" customWidth="1"/>
    <col min="13559" max="13570" width="0" style="3" hidden="1" customWidth="1"/>
    <col min="13571" max="13808" width="8.88671875" style="3"/>
    <col min="13809" max="13809" width="54.88671875" style="3" customWidth="1"/>
    <col min="13810" max="13810" width="7" style="3" customWidth="1"/>
    <col min="13811" max="13811" width="21.6640625" style="3" customWidth="1"/>
    <col min="13812" max="13812" width="16.33203125" style="3" customWidth="1"/>
    <col min="13813" max="13813" width="15.33203125" style="3" customWidth="1"/>
    <col min="13814" max="13814" width="15.5546875" style="3" customWidth="1"/>
    <col min="13815" max="13826" width="0" style="3" hidden="1" customWidth="1"/>
    <col min="13827" max="14064" width="8.88671875" style="3"/>
    <col min="14065" max="14065" width="54.88671875" style="3" customWidth="1"/>
    <col min="14066" max="14066" width="7" style="3" customWidth="1"/>
    <col min="14067" max="14067" width="21.6640625" style="3" customWidth="1"/>
    <col min="14068" max="14068" width="16.33203125" style="3" customWidth="1"/>
    <col min="14069" max="14069" width="15.33203125" style="3" customWidth="1"/>
    <col min="14070" max="14070" width="15.5546875" style="3" customWidth="1"/>
    <col min="14071" max="14082" width="0" style="3" hidden="1" customWidth="1"/>
    <col min="14083" max="14320" width="8.88671875" style="3"/>
    <col min="14321" max="14321" width="54.88671875" style="3" customWidth="1"/>
    <col min="14322" max="14322" width="7" style="3" customWidth="1"/>
    <col min="14323" max="14323" width="21.6640625" style="3" customWidth="1"/>
    <col min="14324" max="14324" width="16.33203125" style="3" customWidth="1"/>
    <col min="14325" max="14325" width="15.33203125" style="3" customWidth="1"/>
    <col min="14326" max="14326" width="15.5546875" style="3" customWidth="1"/>
    <col min="14327" max="14338" width="0" style="3" hidden="1" customWidth="1"/>
    <col min="14339" max="14576" width="8.88671875" style="3"/>
    <col min="14577" max="14577" width="54.88671875" style="3" customWidth="1"/>
    <col min="14578" max="14578" width="7" style="3" customWidth="1"/>
    <col min="14579" max="14579" width="21.6640625" style="3" customWidth="1"/>
    <col min="14580" max="14580" width="16.33203125" style="3" customWidth="1"/>
    <col min="14581" max="14581" width="15.33203125" style="3" customWidth="1"/>
    <col min="14582" max="14582" width="15.5546875" style="3" customWidth="1"/>
    <col min="14583" max="14594" width="0" style="3" hidden="1" customWidth="1"/>
    <col min="14595" max="14832" width="8.88671875" style="3"/>
    <col min="14833" max="14833" width="54.88671875" style="3" customWidth="1"/>
    <col min="14834" max="14834" width="7" style="3" customWidth="1"/>
    <col min="14835" max="14835" width="21.6640625" style="3" customWidth="1"/>
    <col min="14836" max="14836" width="16.33203125" style="3" customWidth="1"/>
    <col min="14837" max="14837" width="15.33203125" style="3" customWidth="1"/>
    <col min="14838" max="14838" width="15.5546875" style="3" customWidth="1"/>
    <col min="14839" max="14850" width="0" style="3" hidden="1" customWidth="1"/>
    <col min="14851" max="15088" width="8.88671875" style="3"/>
    <col min="15089" max="15089" width="54.88671875" style="3" customWidth="1"/>
    <col min="15090" max="15090" width="7" style="3" customWidth="1"/>
    <col min="15091" max="15091" width="21.6640625" style="3" customWidth="1"/>
    <col min="15092" max="15092" width="16.33203125" style="3" customWidth="1"/>
    <col min="15093" max="15093" width="15.33203125" style="3" customWidth="1"/>
    <col min="15094" max="15094" width="15.5546875" style="3" customWidth="1"/>
    <col min="15095" max="15106" width="0" style="3" hidden="1" customWidth="1"/>
    <col min="15107" max="15344" width="8.88671875" style="3"/>
    <col min="15345" max="15345" width="54.88671875" style="3" customWidth="1"/>
    <col min="15346" max="15346" width="7" style="3" customWidth="1"/>
    <col min="15347" max="15347" width="21.6640625" style="3" customWidth="1"/>
    <col min="15348" max="15348" width="16.33203125" style="3" customWidth="1"/>
    <col min="15349" max="15349" width="15.33203125" style="3" customWidth="1"/>
    <col min="15350" max="15350" width="15.5546875" style="3" customWidth="1"/>
    <col min="15351" max="15362" width="0" style="3" hidden="1" customWidth="1"/>
    <col min="15363" max="15600" width="8.88671875" style="3"/>
    <col min="15601" max="15601" width="54.88671875" style="3" customWidth="1"/>
    <col min="15602" max="15602" width="7" style="3" customWidth="1"/>
    <col min="15603" max="15603" width="21.6640625" style="3" customWidth="1"/>
    <col min="15604" max="15604" width="16.33203125" style="3" customWidth="1"/>
    <col min="15605" max="15605" width="15.33203125" style="3" customWidth="1"/>
    <col min="15606" max="15606" width="15.5546875" style="3" customWidth="1"/>
    <col min="15607" max="15618" width="0" style="3" hidden="1" customWidth="1"/>
    <col min="15619" max="15856" width="8.88671875" style="3"/>
    <col min="15857" max="15857" width="54.88671875" style="3" customWidth="1"/>
    <col min="15858" max="15858" width="7" style="3" customWidth="1"/>
    <col min="15859" max="15859" width="21.6640625" style="3" customWidth="1"/>
    <col min="15860" max="15860" width="16.33203125" style="3" customWidth="1"/>
    <col min="15861" max="15861" width="15.33203125" style="3" customWidth="1"/>
    <col min="15862" max="15862" width="15.5546875" style="3" customWidth="1"/>
    <col min="15863" max="15874" width="0" style="3" hidden="1" customWidth="1"/>
    <col min="15875" max="16112" width="8.88671875" style="3"/>
    <col min="16113" max="16113" width="54.88671875" style="3" customWidth="1"/>
    <col min="16114" max="16114" width="7" style="3" customWidth="1"/>
    <col min="16115" max="16115" width="21.6640625" style="3" customWidth="1"/>
    <col min="16116" max="16116" width="16.33203125" style="3" customWidth="1"/>
    <col min="16117" max="16117" width="15.33203125" style="3" customWidth="1"/>
    <col min="16118" max="16118" width="15.5546875" style="3" customWidth="1"/>
    <col min="16119" max="16130" width="0" style="3" hidden="1" customWidth="1"/>
    <col min="16131" max="16384" width="8.88671875" style="3"/>
  </cols>
  <sheetData>
    <row r="1" spans="1:25" x14ac:dyDescent="0.25">
      <c r="B1" s="1"/>
      <c r="C1" s="2"/>
      <c r="D1" s="151" t="s">
        <v>367</v>
      </c>
      <c r="E1" s="151"/>
      <c r="F1" s="151"/>
    </row>
    <row r="2" spans="1:25" x14ac:dyDescent="0.25">
      <c r="B2" s="4"/>
      <c r="C2" s="2"/>
      <c r="D2" s="151"/>
      <c r="E2" s="151"/>
      <c r="F2" s="151"/>
    </row>
    <row r="3" spans="1:25" x14ac:dyDescent="0.25">
      <c r="B3" s="4"/>
      <c r="C3" s="2"/>
      <c r="D3" s="151"/>
      <c r="E3" s="151"/>
      <c r="F3" s="151"/>
    </row>
    <row r="4" spans="1:25" x14ac:dyDescent="0.25">
      <c r="B4" s="4"/>
      <c r="C4" s="2"/>
      <c r="D4" s="151"/>
      <c r="E4" s="151"/>
      <c r="F4" s="151"/>
    </row>
    <row r="5" spans="1:25" ht="27" customHeight="1" x14ac:dyDescent="0.25">
      <c r="B5" s="4"/>
      <c r="C5" s="2"/>
      <c r="D5" s="151"/>
      <c r="E5" s="151"/>
      <c r="F5" s="151"/>
    </row>
    <row r="6" spans="1:25" s="5" customFormat="1" ht="40.799999999999997" customHeight="1" x14ac:dyDescent="0.3">
      <c r="A6" s="152" t="s">
        <v>288</v>
      </c>
      <c r="B6" s="152"/>
      <c r="C6" s="152"/>
      <c r="D6" s="152"/>
      <c r="E6" s="152"/>
      <c r="F6" s="152"/>
      <c r="W6" s="50"/>
    </row>
    <row r="7" spans="1:25" x14ac:dyDescent="0.25">
      <c r="B7" s="6"/>
      <c r="C7" s="6"/>
      <c r="F7" s="8" t="s">
        <v>0</v>
      </c>
    </row>
    <row r="8" spans="1:25" x14ac:dyDescent="0.25">
      <c r="A8" s="153" t="s">
        <v>1</v>
      </c>
      <c r="B8" s="154" t="s">
        <v>2</v>
      </c>
      <c r="C8" s="154"/>
      <c r="D8" s="155" t="s">
        <v>3</v>
      </c>
      <c r="E8" s="155" t="s">
        <v>235</v>
      </c>
      <c r="F8" s="155" t="s">
        <v>289</v>
      </c>
    </row>
    <row r="9" spans="1:25" ht="39.6" x14ac:dyDescent="0.25">
      <c r="A9" s="153"/>
      <c r="B9" s="64" t="s">
        <v>4</v>
      </c>
      <c r="C9" s="64" t="s">
        <v>5</v>
      </c>
      <c r="D9" s="155"/>
      <c r="E9" s="155"/>
      <c r="F9" s="155"/>
    </row>
    <row r="10" spans="1:25" x14ac:dyDescent="0.25">
      <c r="A10" s="68" t="s">
        <v>6</v>
      </c>
      <c r="B10" s="9" t="s">
        <v>7</v>
      </c>
      <c r="C10" s="10" t="s">
        <v>8</v>
      </c>
      <c r="D10" s="11">
        <f>+D11+D17+D27+D40+D48+D55+D58+D80+D90+D100+D109+D142</f>
        <v>837411766</v>
      </c>
      <c r="E10" s="11">
        <f>+E11+E17+E27+E40+E48+E55+E58+E80+E90+E100+E109+E142</f>
        <v>826367303</v>
      </c>
      <c r="F10" s="11">
        <f>+F11+F17+F27+F40+F48+F55+F58+F80+F90+F100+F109+F142</f>
        <v>860220358</v>
      </c>
      <c r="U10" s="149">
        <v>182</v>
      </c>
      <c r="V10" s="150"/>
      <c r="W10" s="150"/>
    </row>
    <row r="11" spans="1:25" s="13" customFormat="1" ht="16.2" customHeight="1" x14ac:dyDescent="0.25">
      <c r="A11" s="68" t="s">
        <v>9</v>
      </c>
      <c r="B11" s="9" t="s">
        <v>7</v>
      </c>
      <c r="C11" s="12" t="s">
        <v>10</v>
      </c>
      <c r="D11" s="11">
        <f>+D12</f>
        <v>471744000</v>
      </c>
      <c r="E11" s="11">
        <f>+E12</f>
        <v>506179000</v>
      </c>
      <c r="F11" s="11">
        <f>+F12</f>
        <v>544886000</v>
      </c>
      <c r="U11" s="57">
        <v>706103000</v>
      </c>
      <c r="V11" s="57">
        <v>691362000</v>
      </c>
      <c r="W11" s="57">
        <v>718439000</v>
      </c>
      <c r="X11" s="51"/>
      <c r="Y11" s="51"/>
    </row>
    <row r="12" spans="1:25" s="14" customFormat="1" ht="16.2" customHeight="1" x14ac:dyDescent="0.25">
      <c r="A12" s="68" t="s">
        <v>11</v>
      </c>
      <c r="B12" s="9" t="s">
        <v>7</v>
      </c>
      <c r="C12" s="12" t="s">
        <v>12</v>
      </c>
      <c r="D12" s="11">
        <f>+D13+D14+D16+D15</f>
        <v>471744000</v>
      </c>
      <c r="E12" s="11">
        <f>+E13+E14+E16+E15</f>
        <v>506179000</v>
      </c>
      <c r="F12" s="11">
        <f>+F13+F14+F16+F15</f>
        <v>544886000</v>
      </c>
      <c r="U12" s="146">
        <v>904</v>
      </c>
      <c r="V12" s="147"/>
      <c r="W12" s="148"/>
      <c r="X12" s="3"/>
      <c r="Y12" s="3"/>
    </row>
    <row r="13" spans="1:25" ht="69" customHeight="1" x14ac:dyDescent="0.25">
      <c r="A13" s="69" t="s">
        <v>13</v>
      </c>
      <c r="B13" s="15" t="s">
        <v>14</v>
      </c>
      <c r="C13" s="15" t="s">
        <v>15</v>
      </c>
      <c r="D13" s="11">
        <v>454557000</v>
      </c>
      <c r="E13" s="11">
        <v>488604000</v>
      </c>
      <c r="F13" s="11">
        <v>526910000</v>
      </c>
      <c r="U13" s="60">
        <v>104146000</v>
      </c>
      <c r="V13" s="60">
        <v>107817000</v>
      </c>
      <c r="W13" s="61">
        <v>113857000</v>
      </c>
    </row>
    <row r="14" spans="1:25" ht="95.4" customHeight="1" x14ac:dyDescent="0.25">
      <c r="A14" s="69" t="s">
        <v>457</v>
      </c>
      <c r="B14" s="15" t="s">
        <v>14</v>
      </c>
      <c r="C14" s="15" t="s">
        <v>17</v>
      </c>
      <c r="D14" s="11">
        <v>11363000</v>
      </c>
      <c r="E14" s="11">
        <v>11670000</v>
      </c>
      <c r="F14" s="11">
        <v>11985000</v>
      </c>
    </row>
    <row r="15" spans="1:25" ht="43.2" customHeight="1" x14ac:dyDescent="0.25">
      <c r="A15" s="69" t="s">
        <v>458</v>
      </c>
      <c r="B15" s="15" t="s">
        <v>14</v>
      </c>
      <c r="C15" s="15" t="s">
        <v>19</v>
      </c>
      <c r="D15" s="11">
        <v>1024000</v>
      </c>
      <c r="E15" s="11">
        <v>1095000</v>
      </c>
      <c r="F15" s="11">
        <v>1171000</v>
      </c>
    </row>
    <row r="16" spans="1:25" ht="85.2" customHeight="1" x14ac:dyDescent="0.25">
      <c r="A16" s="69" t="s">
        <v>459</v>
      </c>
      <c r="B16" s="15" t="s">
        <v>14</v>
      </c>
      <c r="C16" s="15" t="s">
        <v>21</v>
      </c>
      <c r="D16" s="11">
        <v>4800000</v>
      </c>
      <c r="E16" s="11">
        <v>4810000</v>
      </c>
      <c r="F16" s="11">
        <v>4820000</v>
      </c>
    </row>
    <row r="17" spans="1:25" ht="26.4" x14ac:dyDescent="0.25">
      <c r="A17" s="69" t="s">
        <v>22</v>
      </c>
      <c r="B17" s="15" t="s">
        <v>7</v>
      </c>
      <c r="C17" s="15" t="s">
        <v>23</v>
      </c>
      <c r="D17" s="11">
        <f>+D18</f>
        <v>9357766</v>
      </c>
      <c r="E17" s="11">
        <f>+E18</f>
        <v>9449303</v>
      </c>
      <c r="F17" s="11">
        <f>+F18</f>
        <v>9904358</v>
      </c>
    </row>
    <row r="18" spans="1:25" ht="26.4" x14ac:dyDescent="0.25">
      <c r="A18" s="69" t="s">
        <v>24</v>
      </c>
      <c r="B18" s="15" t="s">
        <v>7</v>
      </c>
      <c r="C18" s="15" t="s">
        <v>25</v>
      </c>
      <c r="D18" s="11">
        <f>+D19+D21+D23+D25</f>
        <v>9357766</v>
      </c>
      <c r="E18" s="11">
        <f>+E19+E21+E23+E25</f>
        <v>9449303</v>
      </c>
      <c r="F18" s="11">
        <f>+F19+F21+F23+F25</f>
        <v>9904358</v>
      </c>
    </row>
    <row r="19" spans="1:25" ht="66" x14ac:dyDescent="0.25">
      <c r="A19" s="69" t="s">
        <v>259</v>
      </c>
      <c r="B19" s="15" t="s">
        <v>7</v>
      </c>
      <c r="C19" s="15" t="s">
        <v>27</v>
      </c>
      <c r="D19" s="11">
        <f>+D20</f>
        <v>4288055</v>
      </c>
      <c r="E19" s="11">
        <f>+E20</f>
        <v>4355971</v>
      </c>
      <c r="F19" s="11">
        <f>+F20</f>
        <v>4558741</v>
      </c>
    </row>
    <row r="20" spans="1:25" ht="92.4" x14ac:dyDescent="0.25">
      <c r="A20" s="69" t="s">
        <v>260</v>
      </c>
      <c r="B20" s="43">
        <v>100</v>
      </c>
      <c r="C20" s="44" t="s">
        <v>261</v>
      </c>
      <c r="D20" s="11">
        <v>4288055</v>
      </c>
      <c r="E20" s="11">
        <v>4355971</v>
      </c>
      <c r="F20" s="11">
        <v>4558741</v>
      </c>
    </row>
    <row r="21" spans="1:25" ht="79.2" x14ac:dyDescent="0.25">
      <c r="A21" s="69" t="s">
        <v>262</v>
      </c>
      <c r="B21" s="15" t="s">
        <v>7</v>
      </c>
      <c r="C21" s="15" t="s">
        <v>28</v>
      </c>
      <c r="D21" s="11">
        <f>+D22</f>
        <v>22087</v>
      </c>
      <c r="E21" s="11">
        <f>+E22</f>
        <v>21859</v>
      </c>
      <c r="F21" s="11">
        <f>+F22</f>
        <v>22477</v>
      </c>
    </row>
    <row r="22" spans="1:25" ht="105.6" x14ac:dyDescent="0.25">
      <c r="A22" s="69" t="s">
        <v>263</v>
      </c>
      <c r="B22" s="15" t="s">
        <v>26</v>
      </c>
      <c r="C22" s="44" t="s">
        <v>264</v>
      </c>
      <c r="D22" s="11">
        <v>22087</v>
      </c>
      <c r="E22" s="11">
        <v>21859</v>
      </c>
      <c r="F22" s="11">
        <v>22477</v>
      </c>
    </row>
    <row r="23" spans="1:25" ht="66" x14ac:dyDescent="0.25">
      <c r="A23" s="69" t="s">
        <v>29</v>
      </c>
      <c r="B23" s="15" t="s">
        <v>7</v>
      </c>
      <c r="C23" s="15" t="s">
        <v>30</v>
      </c>
      <c r="D23" s="11">
        <f>+D24</f>
        <v>5601006</v>
      </c>
      <c r="E23" s="11">
        <f>+E24</f>
        <v>5673869</v>
      </c>
      <c r="F23" s="11">
        <f>+F24</f>
        <v>5901751</v>
      </c>
    </row>
    <row r="24" spans="1:25" ht="92.4" x14ac:dyDescent="0.25">
      <c r="A24" s="69" t="s">
        <v>284</v>
      </c>
      <c r="B24" s="15" t="s">
        <v>26</v>
      </c>
      <c r="C24" s="44" t="s">
        <v>275</v>
      </c>
      <c r="D24" s="11">
        <v>5601006</v>
      </c>
      <c r="E24" s="11">
        <v>5673869</v>
      </c>
      <c r="F24" s="11">
        <v>5901751</v>
      </c>
    </row>
    <row r="25" spans="1:25" ht="66" x14ac:dyDescent="0.25">
      <c r="A25" s="69" t="s">
        <v>265</v>
      </c>
      <c r="B25" s="15" t="s">
        <v>7</v>
      </c>
      <c r="C25" s="15" t="s">
        <v>31</v>
      </c>
      <c r="D25" s="11">
        <f>+D26</f>
        <v>-553382</v>
      </c>
      <c r="E25" s="11">
        <f>+E26</f>
        <v>-602396</v>
      </c>
      <c r="F25" s="11">
        <f>+F26</f>
        <v>-578611</v>
      </c>
    </row>
    <row r="26" spans="1:25" ht="92.4" x14ac:dyDescent="0.25">
      <c r="A26" s="69" t="s">
        <v>266</v>
      </c>
      <c r="B26" s="15" t="s">
        <v>26</v>
      </c>
      <c r="C26" s="44" t="s">
        <v>475</v>
      </c>
      <c r="D26" s="11">
        <v>-553382</v>
      </c>
      <c r="E26" s="11">
        <v>-602396</v>
      </c>
      <c r="F26" s="11">
        <v>-578611</v>
      </c>
    </row>
    <row r="27" spans="1:25" s="14" customFormat="1" x14ac:dyDescent="0.25">
      <c r="A27" s="68" t="s">
        <v>32</v>
      </c>
      <c r="B27" s="15" t="s">
        <v>7</v>
      </c>
      <c r="C27" s="12" t="s">
        <v>33</v>
      </c>
      <c r="D27" s="11">
        <f>+D33+D36+D38+D28</f>
        <v>149058000</v>
      </c>
      <c r="E27" s="11">
        <f>+E33+E36+E38+E28</f>
        <v>101383000</v>
      </c>
      <c r="F27" s="11">
        <f>+F33+F36+F38+F28</f>
        <v>88253000</v>
      </c>
      <c r="U27" s="3"/>
      <c r="V27" s="3"/>
      <c r="W27" s="1"/>
      <c r="X27" s="3"/>
      <c r="Y27" s="3"/>
    </row>
    <row r="28" spans="1:25" s="14" customFormat="1" ht="26.4" x14ac:dyDescent="0.25">
      <c r="A28" s="68" t="s">
        <v>34</v>
      </c>
      <c r="B28" s="15" t="s">
        <v>7</v>
      </c>
      <c r="C28" s="42" t="s">
        <v>35</v>
      </c>
      <c r="D28" s="11">
        <f>+D29+D31</f>
        <v>79800000</v>
      </c>
      <c r="E28" s="11">
        <f>+E29+E31</f>
        <v>83700000</v>
      </c>
      <c r="F28" s="11">
        <f>+F29+F31</f>
        <v>87770000</v>
      </c>
      <c r="U28" s="3"/>
      <c r="V28" s="3"/>
      <c r="W28" s="1"/>
      <c r="X28" s="3"/>
      <c r="Y28" s="3"/>
    </row>
    <row r="29" spans="1:25" s="14" customFormat="1" ht="26.4" x14ac:dyDescent="0.25">
      <c r="A29" s="68" t="s">
        <v>36</v>
      </c>
      <c r="B29" s="15" t="s">
        <v>7</v>
      </c>
      <c r="C29" s="42" t="s">
        <v>37</v>
      </c>
      <c r="D29" s="11">
        <f>+D30</f>
        <v>58300000</v>
      </c>
      <c r="E29" s="11">
        <f>+E30</f>
        <v>61000000</v>
      </c>
      <c r="F29" s="11">
        <f>+F30</f>
        <v>63800000</v>
      </c>
      <c r="U29" s="3"/>
      <c r="V29" s="3"/>
      <c r="W29" s="1"/>
      <c r="X29" s="3"/>
      <c r="Y29" s="3"/>
    </row>
    <row r="30" spans="1:25" s="14" customFormat="1" ht="26.4" x14ac:dyDescent="0.25">
      <c r="A30" s="68" t="s">
        <v>36</v>
      </c>
      <c r="B30" s="15" t="s">
        <v>14</v>
      </c>
      <c r="C30" s="42" t="s">
        <v>38</v>
      </c>
      <c r="D30" s="11">
        <v>58300000</v>
      </c>
      <c r="E30" s="11">
        <v>61000000</v>
      </c>
      <c r="F30" s="11">
        <v>63800000</v>
      </c>
      <c r="U30" s="3"/>
      <c r="V30" s="3"/>
      <c r="W30" s="1"/>
      <c r="X30" s="3"/>
      <c r="Y30" s="3"/>
    </row>
    <row r="31" spans="1:25" s="14" customFormat="1" ht="39.6" x14ac:dyDescent="0.25">
      <c r="A31" s="68" t="s">
        <v>39</v>
      </c>
      <c r="B31" s="15" t="s">
        <v>7</v>
      </c>
      <c r="C31" s="42" t="s">
        <v>40</v>
      </c>
      <c r="D31" s="11">
        <f>+D32</f>
        <v>21500000</v>
      </c>
      <c r="E31" s="11">
        <f>+E32</f>
        <v>22700000</v>
      </c>
      <c r="F31" s="11">
        <f>+F32</f>
        <v>23970000</v>
      </c>
      <c r="U31" s="3"/>
      <c r="V31" s="3"/>
      <c r="W31" s="1"/>
      <c r="X31" s="3"/>
      <c r="Y31" s="3"/>
    </row>
    <row r="32" spans="1:25" s="14" customFormat="1" ht="52.8" x14ac:dyDescent="0.25">
      <c r="A32" s="68" t="s">
        <v>41</v>
      </c>
      <c r="B32" s="15" t="s">
        <v>14</v>
      </c>
      <c r="C32" s="42" t="s">
        <v>42</v>
      </c>
      <c r="D32" s="11">
        <v>21500000</v>
      </c>
      <c r="E32" s="11">
        <v>22700000</v>
      </c>
      <c r="F32" s="11">
        <v>23970000</v>
      </c>
      <c r="U32" s="3"/>
      <c r="V32" s="3"/>
      <c r="W32" s="1"/>
      <c r="X32" s="3"/>
      <c r="Y32" s="3"/>
    </row>
    <row r="33" spans="1:25" ht="26.4" x14ac:dyDescent="0.25">
      <c r="A33" s="68" t="s">
        <v>43</v>
      </c>
      <c r="B33" s="15" t="s">
        <v>7</v>
      </c>
      <c r="C33" s="12" t="s">
        <v>44</v>
      </c>
      <c r="D33" s="11">
        <f>+D34+D35</f>
        <v>68795000</v>
      </c>
      <c r="E33" s="11">
        <f>+E34+E35</f>
        <v>17200000</v>
      </c>
      <c r="F33" s="11">
        <f>+F34+F35</f>
        <v>0</v>
      </c>
    </row>
    <row r="34" spans="1:25" ht="26.4" x14ac:dyDescent="0.25">
      <c r="A34" s="68" t="s">
        <v>43</v>
      </c>
      <c r="B34" s="15" t="s">
        <v>14</v>
      </c>
      <c r="C34" s="12" t="s">
        <v>45</v>
      </c>
      <c r="D34" s="11">
        <v>68794000</v>
      </c>
      <c r="E34" s="11">
        <v>17200000</v>
      </c>
      <c r="F34" s="11">
        <v>0</v>
      </c>
    </row>
    <row r="35" spans="1:25" ht="39.6" x14ac:dyDescent="0.25">
      <c r="A35" s="70" t="s">
        <v>46</v>
      </c>
      <c r="B35" s="15" t="s">
        <v>14</v>
      </c>
      <c r="C35" s="16" t="s">
        <v>47</v>
      </c>
      <c r="D35" s="11">
        <v>1000</v>
      </c>
      <c r="E35" s="11">
        <v>0</v>
      </c>
      <c r="F35" s="11">
        <v>0</v>
      </c>
    </row>
    <row r="36" spans="1:25" x14ac:dyDescent="0.25">
      <c r="A36" s="70" t="s">
        <v>48</v>
      </c>
      <c r="B36" s="15" t="s">
        <v>7</v>
      </c>
      <c r="C36" s="16" t="s">
        <v>49</v>
      </c>
      <c r="D36" s="11">
        <f>+D37</f>
        <v>13000</v>
      </c>
      <c r="E36" s="11">
        <f>+E37</f>
        <v>13000</v>
      </c>
      <c r="F36" s="11">
        <f>+F37</f>
        <v>13000</v>
      </c>
    </row>
    <row r="37" spans="1:25" x14ac:dyDescent="0.25">
      <c r="A37" s="70" t="s">
        <v>48</v>
      </c>
      <c r="B37" s="15" t="s">
        <v>14</v>
      </c>
      <c r="C37" s="16" t="s">
        <v>50</v>
      </c>
      <c r="D37" s="11">
        <v>13000</v>
      </c>
      <c r="E37" s="11">
        <v>13000</v>
      </c>
      <c r="F37" s="11">
        <v>13000</v>
      </c>
    </row>
    <row r="38" spans="1:25" ht="26.4" x14ac:dyDescent="0.25">
      <c r="A38" s="70" t="s">
        <v>51</v>
      </c>
      <c r="B38" s="15" t="s">
        <v>7</v>
      </c>
      <c r="C38" s="16" t="s">
        <v>52</v>
      </c>
      <c r="D38" s="11">
        <f>+D39</f>
        <v>450000</v>
      </c>
      <c r="E38" s="11">
        <f>+E39</f>
        <v>470000</v>
      </c>
      <c r="F38" s="11">
        <f>+F39</f>
        <v>470000</v>
      </c>
    </row>
    <row r="39" spans="1:25" ht="26.4" x14ac:dyDescent="0.25">
      <c r="A39" s="70" t="s">
        <v>53</v>
      </c>
      <c r="B39" s="15" t="s">
        <v>14</v>
      </c>
      <c r="C39" s="16" t="s">
        <v>54</v>
      </c>
      <c r="D39" s="11">
        <v>450000</v>
      </c>
      <c r="E39" s="11">
        <v>470000</v>
      </c>
      <c r="F39" s="11">
        <v>470000</v>
      </c>
    </row>
    <row r="40" spans="1:25" s="14" customFormat="1" x14ac:dyDescent="0.25">
      <c r="A40" s="68" t="s">
        <v>55</v>
      </c>
      <c r="B40" s="15" t="s">
        <v>7</v>
      </c>
      <c r="C40" s="12" t="s">
        <v>56</v>
      </c>
      <c r="D40" s="11">
        <f>+D41+D43</f>
        <v>66700000</v>
      </c>
      <c r="E40" s="11">
        <f>+E41+E43</f>
        <v>65000000</v>
      </c>
      <c r="F40" s="11">
        <f>+F41+F43</f>
        <v>66300000</v>
      </c>
      <c r="U40" s="3"/>
      <c r="V40" s="3"/>
      <c r="W40" s="1"/>
      <c r="X40" s="3"/>
      <c r="Y40" s="3"/>
    </row>
    <row r="41" spans="1:25" x14ac:dyDescent="0.25">
      <c r="A41" s="68" t="s">
        <v>57</v>
      </c>
      <c r="B41" s="15" t="s">
        <v>7</v>
      </c>
      <c r="C41" s="12" t="s">
        <v>58</v>
      </c>
      <c r="D41" s="11">
        <f>+D42</f>
        <v>22500000</v>
      </c>
      <c r="E41" s="11">
        <f>+E42</f>
        <v>20400000</v>
      </c>
      <c r="F41" s="11">
        <f>+F42</f>
        <v>21400000</v>
      </c>
    </row>
    <row r="42" spans="1:25" ht="39.6" x14ac:dyDescent="0.25">
      <c r="A42" s="68" t="s">
        <v>59</v>
      </c>
      <c r="B42" s="15" t="s">
        <v>14</v>
      </c>
      <c r="C42" s="12" t="s">
        <v>60</v>
      </c>
      <c r="D42" s="11">
        <v>22500000</v>
      </c>
      <c r="E42" s="11">
        <v>20400000</v>
      </c>
      <c r="F42" s="11">
        <v>21400000</v>
      </c>
    </row>
    <row r="43" spans="1:25" x14ac:dyDescent="0.25">
      <c r="A43" s="69" t="s">
        <v>61</v>
      </c>
      <c r="B43" s="15" t="s">
        <v>7</v>
      </c>
      <c r="C43" s="15" t="s">
        <v>62</v>
      </c>
      <c r="D43" s="11">
        <f>+D44+D46</f>
        <v>44200000</v>
      </c>
      <c r="E43" s="11">
        <f>+E44+E46</f>
        <v>44600000</v>
      </c>
      <c r="F43" s="11">
        <f>+F44+F46</f>
        <v>44900000</v>
      </c>
    </row>
    <row r="44" spans="1:25" x14ac:dyDescent="0.25">
      <c r="A44" s="69" t="s">
        <v>63</v>
      </c>
      <c r="B44" s="15" t="s">
        <v>7</v>
      </c>
      <c r="C44" s="15" t="s">
        <v>64</v>
      </c>
      <c r="D44" s="11">
        <f>+D45</f>
        <v>33500000</v>
      </c>
      <c r="E44" s="11">
        <f>+E45</f>
        <v>33800000</v>
      </c>
      <c r="F44" s="11">
        <f>+F45</f>
        <v>34000000</v>
      </c>
    </row>
    <row r="45" spans="1:25" ht="26.4" x14ac:dyDescent="0.25">
      <c r="A45" s="69" t="s">
        <v>65</v>
      </c>
      <c r="B45" s="15" t="s">
        <v>14</v>
      </c>
      <c r="C45" s="15" t="s">
        <v>66</v>
      </c>
      <c r="D45" s="11">
        <v>33500000</v>
      </c>
      <c r="E45" s="11">
        <v>33800000</v>
      </c>
      <c r="F45" s="11">
        <v>34000000</v>
      </c>
    </row>
    <row r="46" spans="1:25" ht="15" customHeight="1" x14ac:dyDescent="0.25">
      <c r="A46" s="69" t="s">
        <v>67</v>
      </c>
      <c r="B46" s="15" t="s">
        <v>7</v>
      </c>
      <c r="C46" s="15" t="s">
        <v>68</v>
      </c>
      <c r="D46" s="11">
        <f>+D47</f>
        <v>10700000</v>
      </c>
      <c r="E46" s="11">
        <f>+E47</f>
        <v>10800000</v>
      </c>
      <c r="F46" s="11">
        <f>+F47</f>
        <v>10900000</v>
      </c>
    </row>
    <row r="47" spans="1:25" ht="26.4" x14ac:dyDescent="0.25">
      <c r="A47" s="69" t="s">
        <v>69</v>
      </c>
      <c r="B47" s="15" t="s">
        <v>14</v>
      </c>
      <c r="C47" s="15" t="s">
        <v>70</v>
      </c>
      <c r="D47" s="11">
        <v>10700000</v>
      </c>
      <c r="E47" s="11">
        <v>10800000</v>
      </c>
      <c r="F47" s="11">
        <v>10900000</v>
      </c>
    </row>
    <row r="48" spans="1:25" s="17" customFormat="1" x14ac:dyDescent="0.25">
      <c r="A48" s="68" t="s">
        <v>71</v>
      </c>
      <c r="B48" s="9" t="s">
        <v>7</v>
      </c>
      <c r="C48" s="12" t="s">
        <v>72</v>
      </c>
      <c r="D48" s="11">
        <f>+D49+D51</f>
        <v>20435000</v>
      </c>
      <c r="E48" s="11">
        <f>+E49+E51</f>
        <v>20740000</v>
      </c>
      <c r="F48" s="11">
        <f>+F49+F51</f>
        <v>20975000</v>
      </c>
      <c r="U48" s="1"/>
      <c r="V48" s="1"/>
      <c r="W48" s="1"/>
      <c r="X48" s="1"/>
      <c r="Y48" s="1"/>
    </row>
    <row r="49" spans="1:25" s="17" customFormat="1" ht="26.4" x14ac:dyDescent="0.25">
      <c r="A49" s="68" t="s">
        <v>279</v>
      </c>
      <c r="B49" s="15" t="s">
        <v>7</v>
      </c>
      <c r="C49" s="12" t="s">
        <v>73</v>
      </c>
      <c r="D49" s="11">
        <f>+D50</f>
        <v>18600000</v>
      </c>
      <c r="E49" s="11">
        <f>+E50</f>
        <v>18800000</v>
      </c>
      <c r="F49" s="11">
        <f>+F50</f>
        <v>19000000</v>
      </c>
      <c r="U49" s="1"/>
      <c r="V49" s="1"/>
      <c r="W49" s="1"/>
      <c r="X49" s="1"/>
      <c r="Y49" s="1"/>
    </row>
    <row r="50" spans="1:25" ht="39.6" x14ac:dyDescent="0.25">
      <c r="A50" s="68" t="s">
        <v>74</v>
      </c>
      <c r="B50" s="15" t="s">
        <v>14</v>
      </c>
      <c r="C50" s="12" t="s">
        <v>75</v>
      </c>
      <c r="D50" s="11">
        <v>18600000</v>
      </c>
      <c r="E50" s="11">
        <v>18800000</v>
      </c>
      <c r="F50" s="11">
        <v>19000000</v>
      </c>
    </row>
    <row r="51" spans="1:25" ht="26.4" x14ac:dyDescent="0.25">
      <c r="A51" s="68" t="s">
        <v>76</v>
      </c>
      <c r="B51" s="9" t="s">
        <v>7</v>
      </c>
      <c r="C51" s="12" t="s">
        <v>77</v>
      </c>
      <c r="D51" s="11">
        <f>+D52+D53</f>
        <v>1835000</v>
      </c>
      <c r="E51" s="11">
        <f>+E52+E53</f>
        <v>1940000</v>
      </c>
      <c r="F51" s="11">
        <f>+F52+F53</f>
        <v>1975000</v>
      </c>
    </row>
    <row r="52" spans="1:25" ht="26.4" x14ac:dyDescent="0.25">
      <c r="A52" s="68" t="s">
        <v>78</v>
      </c>
      <c r="B52" s="9" t="s">
        <v>79</v>
      </c>
      <c r="C52" s="12" t="s">
        <v>80</v>
      </c>
      <c r="D52" s="11">
        <v>75000</v>
      </c>
      <c r="E52" s="11">
        <v>180000</v>
      </c>
      <c r="F52" s="11">
        <v>215000</v>
      </c>
    </row>
    <row r="53" spans="1:25" ht="52.8" x14ac:dyDescent="0.25">
      <c r="A53" s="68" t="s">
        <v>81</v>
      </c>
      <c r="B53" s="9" t="s">
        <v>7</v>
      </c>
      <c r="C53" s="42" t="s">
        <v>82</v>
      </c>
      <c r="D53" s="11">
        <f>+D54</f>
        <v>1760000</v>
      </c>
      <c r="E53" s="11">
        <f>+E54</f>
        <v>1760000</v>
      </c>
      <c r="F53" s="11">
        <f>+F54</f>
        <v>1760000</v>
      </c>
    </row>
    <row r="54" spans="1:25" ht="79.2" x14ac:dyDescent="0.25">
      <c r="A54" s="68" t="s">
        <v>293</v>
      </c>
      <c r="B54" s="9" t="s">
        <v>83</v>
      </c>
      <c r="C54" s="12" t="s">
        <v>84</v>
      </c>
      <c r="D54" s="11">
        <v>1760000</v>
      </c>
      <c r="E54" s="11">
        <v>1760000</v>
      </c>
      <c r="F54" s="11">
        <v>1760000</v>
      </c>
    </row>
    <row r="55" spans="1:25" s="14" customFormat="1" ht="26.4" x14ac:dyDescent="0.25">
      <c r="A55" s="68" t="s">
        <v>85</v>
      </c>
      <c r="B55" s="15" t="s">
        <v>7</v>
      </c>
      <c r="C55" s="12" t="s">
        <v>86</v>
      </c>
      <c r="D55" s="11">
        <f t="shared" ref="D55:F56" si="0">+D56</f>
        <v>1000</v>
      </c>
      <c r="E55" s="11">
        <f t="shared" si="0"/>
        <v>0</v>
      </c>
      <c r="F55" s="11">
        <f t="shared" si="0"/>
        <v>0</v>
      </c>
      <c r="U55" s="3"/>
      <c r="V55" s="3"/>
      <c r="W55" s="1"/>
      <c r="X55" s="3"/>
      <c r="Y55" s="3"/>
    </row>
    <row r="56" spans="1:25" ht="26.4" x14ac:dyDescent="0.25">
      <c r="A56" s="68" t="s">
        <v>87</v>
      </c>
      <c r="B56" s="15" t="s">
        <v>7</v>
      </c>
      <c r="C56" s="12" t="s">
        <v>88</v>
      </c>
      <c r="D56" s="11">
        <f t="shared" si="0"/>
        <v>1000</v>
      </c>
      <c r="E56" s="11">
        <f t="shared" si="0"/>
        <v>0</v>
      </c>
      <c r="F56" s="11">
        <f t="shared" si="0"/>
        <v>0</v>
      </c>
    </row>
    <row r="57" spans="1:25" x14ac:dyDescent="0.25">
      <c r="A57" s="68" t="s">
        <v>89</v>
      </c>
      <c r="B57" s="15" t="s">
        <v>14</v>
      </c>
      <c r="C57" s="12" t="s">
        <v>90</v>
      </c>
      <c r="D57" s="11">
        <v>1000</v>
      </c>
      <c r="E57" s="11">
        <v>0</v>
      </c>
      <c r="F57" s="11">
        <v>0</v>
      </c>
    </row>
    <row r="58" spans="1:25" s="14" customFormat="1" ht="39.6" x14ac:dyDescent="0.25">
      <c r="A58" s="68" t="s">
        <v>91</v>
      </c>
      <c r="B58" s="9" t="s">
        <v>7</v>
      </c>
      <c r="C58" s="12" t="s">
        <v>92</v>
      </c>
      <c r="D58" s="11">
        <f>+D59+D66+D69</f>
        <v>93078000</v>
      </c>
      <c r="E58" s="11">
        <f>+E59+E66+E69</f>
        <v>96511000</v>
      </c>
      <c r="F58" s="11">
        <f>+F59+F66+F69</f>
        <v>100079000</v>
      </c>
      <c r="U58" s="3"/>
      <c r="V58" s="3"/>
      <c r="W58" s="1"/>
      <c r="X58" s="3"/>
      <c r="Y58" s="3"/>
    </row>
    <row r="59" spans="1:25" ht="73.2" customHeight="1" x14ac:dyDescent="0.25">
      <c r="A59" s="68" t="s">
        <v>93</v>
      </c>
      <c r="B59" s="9" t="s">
        <v>7</v>
      </c>
      <c r="C59" s="12" t="s">
        <v>94</v>
      </c>
      <c r="D59" s="11">
        <f>D60+D62+D64</f>
        <v>80602000</v>
      </c>
      <c r="E59" s="11">
        <f>E60+E62+E64</f>
        <v>83746000</v>
      </c>
      <c r="F59" s="11">
        <f>F60+F62+F64</f>
        <v>87012000</v>
      </c>
    </row>
    <row r="60" spans="1:25" ht="52.8" x14ac:dyDescent="0.25">
      <c r="A60" s="68" t="s">
        <v>95</v>
      </c>
      <c r="B60" s="9" t="s">
        <v>7</v>
      </c>
      <c r="C60" s="12" t="s">
        <v>96</v>
      </c>
      <c r="D60" s="11">
        <f>+D61</f>
        <v>62973000</v>
      </c>
      <c r="E60" s="11">
        <f>+E61</f>
        <v>65430000</v>
      </c>
      <c r="F60" s="11">
        <f>+F61</f>
        <v>67981000</v>
      </c>
    </row>
    <row r="61" spans="1:25" ht="66" x14ac:dyDescent="0.25">
      <c r="A61" s="68" t="s">
        <v>97</v>
      </c>
      <c r="B61" s="9" t="s">
        <v>79</v>
      </c>
      <c r="C61" s="12" t="s">
        <v>98</v>
      </c>
      <c r="D61" s="11">
        <v>62973000</v>
      </c>
      <c r="E61" s="11">
        <v>65430000</v>
      </c>
      <c r="F61" s="11">
        <v>67981000</v>
      </c>
    </row>
    <row r="62" spans="1:25" ht="66" x14ac:dyDescent="0.25">
      <c r="A62" s="70" t="s">
        <v>99</v>
      </c>
      <c r="B62" s="9" t="s">
        <v>7</v>
      </c>
      <c r="C62" s="12" t="s">
        <v>100</v>
      </c>
      <c r="D62" s="11">
        <f>+D63</f>
        <v>11302000</v>
      </c>
      <c r="E62" s="11">
        <f>+E63</f>
        <v>11742000</v>
      </c>
      <c r="F62" s="11">
        <f>+F63</f>
        <v>12201000</v>
      </c>
    </row>
    <row r="63" spans="1:25" ht="66" x14ac:dyDescent="0.25">
      <c r="A63" s="70" t="s">
        <v>101</v>
      </c>
      <c r="B63" s="9" t="s">
        <v>79</v>
      </c>
      <c r="C63" s="12" t="s">
        <v>102</v>
      </c>
      <c r="D63" s="11">
        <v>11302000</v>
      </c>
      <c r="E63" s="11">
        <v>11742000</v>
      </c>
      <c r="F63" s="11">
        <v>12201000</v>
      </c>
    </row>
    <row r="64" spans="1:25" ht="39.6" x14ac:dyDescent="0.25">
      <c r="A64" s="70" t="s">
        <v>103</v>
      </c>
      <c r="B64" s="9" t="s">
        <v>7</v>
      </c>
      <c r="C64" s="12" t="s">
        <v>104</v>
      </c>
      <c r="D64" s="11">
        <f>+D65</f>
        <v>6327000</v>
      </c>
      <c r="E64" s="11">
        <f>+E65</f>
        <v>6574000</v>
      </c>
      <c r="F64" s="11">
        <f>+F65</f>
        <v>6830000</v>
      </c>
    </row>
    <row r="65" spans="1:6" ht="26.4" x14ac:dyDescent="0.25">
      <c r="A65" s="70" t="s">
        <v>105</v>
      </c>
      <c r="B65" s="9" t="s">
        <v>79</v>
      </c>
      <c r="C65" s="12" t="s">
        <v>106</v>
      </c>
      <c r="D65" s="11">
        <v>6327000</v>
      </c>
      <c r="E65" s="11">
        <v>6574000</v>
      </c>
      <c r="F65" s="11">
        <v>6830000</v>
      </c>
    </row>
    <row r="66" spans="1:6" ht="26.4" x14ac:dyDescent="0.25">
      <c r="A66" s="68" t="s">
        <v>107</v>
      </c>
      <c r="B66" s="9" t="s">
        <v>7</v>
      </c>
      <c r="C66" s="12" t="s">
        <v>108</v>
      </c>
      <c r="D66" s="11">
        <f t="shared" ref="D66:F67" si="1">+D67</f>
        <v>102000</v>
      </c>
      <c r="E66" s="11">
        <f t="shared" si="1"/>
        <v>105000</v>
      </c>
      <c r="F66" s="11">
        <f t="shared" si="1"/>
        <v>109000</v>
      </c>
    </row>
    <row r="67" spans="1:6" ht="39.6" x14ac:dyDescent="0.25">
      <c r="A67" s="68" t="s">
        <v>109</v>
      </c>
      <c r="B67" s="9" t="s">
        <v>7</v>
      </c>
      <c r="C67" s="12" t="s">
        <v>110</v>
      </c>
      <c r="D67" s="11">
        <f t="shared" si="1"/>
        <v>102000</v>
      </c>
      <c r="E67" s="11">
        <f t="shared" si="1"/>
        <v>105000</v>
      </c>
      <c r="F67" s="11">
        <f t="shared" si="1"/>
        <v>109000</v>
      </c>
    </row>
    <row r="68" spans="1:6" ht="39.6" x14ac:dyDescent="0.25">
      <c r="A68" s="68" t="s">
        <v>111</v>
      </c>
      <c r="B68" s="9" t="s">
        <v>79</v>
      </c>
      <c r="C68" s="12" t="s">
        <v>112</v>
      </c>
      <c r="D68" s="11">
        <v>102000</v>
      </c>
      <c r="E68" s="11">
        <v>105000</v>
      </c>
      <c r="F68" s="11">
        <v>109000</v>
      </c>
    </row>
    <row r="69" spans="1:6" ht="66" x14ac:dyDescent="0.25">
      <c r="A69" s="68" t="s">
        <v>113</v>
      </c>
      <c r="B69" s="9" t="s">
        <v>7</v>
      </c>
      <c r="C69" s="42" t="s">
        <v>114</v>
      </c>
      <c r="D69" s="11">
        <f t="shared" ref="D69:F69" si="2">+D70</f>
        <v>12374000</v>
      </c>
      <c r="E69" s="11">
        <f t="shared" si="2"/>
        <v>12660000</v>
      </c>
      <c r="F69" s="11">
        <f t="shared" si="2"/>
        <v>12958000</v>
      </c>
    </row>
    <row r="70" spans="1:6" ht="66" x14ac:dyDescent="0.25">
      <c r="A70" s="71" t="s">
        <v>115</v>
      </c>
      <c r="B70" s="9" t="s">
        <v>7</v>
      </c>
      <c r="C70" s="12" t="s">
        <v>268</v>
      </c>
      <c r="D70" s="11">
        <f>+D77+D71+D73+D75</f>
        <v>12374000</v>
      </c>
      <c r="E70" s="11">
        <f t="shared" ref="E70:F70" si="3">+E77+E71+E73+E75</f>
        <v>12660000</v>
      </c>
      <c r="F70" s="11">
        <f t="shared" si="3"/>
        <v>12958000</v>
      </c>
    </row>
    <row r="71" spans="1:6" ht="66" x14ac:dyDescent="0.25">
      <c r="A71" s="66" t="s">
        <v>115</v>
      </c>
      <c r="B71" s="9" t="s">
        <v>7</v>
      </c>
      <c r="C71" s="16" t="s">
        <v>354</v>
      </c>
      <c r="D71" s="11">
        <f>+D72</f>
        <v>5042000</v>
      </c>
      <c r="E71" s="11">
        <f t="shared" ref="E71:F71" si="4">+E72</f>
        <v>5238000</v>
      </c>
      <c r="F71" s="11">
        <f t="shared" si="4"/>
        <v>5442000</v>
      </c>
    </row>
    <row r="72" spans="1:6" ht="79.2" x14ac:dyDescent="0.25">
      <c r="A72" s="66" t="s">
        <v>359</v>
      </c>
      <c r="B72" s="9" t="s">
        <v>79</v>
      </c>
      <c r="C72" s="16" t="s">
        <v>351</v>
      </c>
      <c r="D72" s="11">
        <v>5042000</v>
      </c>
      <c r="E72" s="11">
        <v>5238000</v>
      </c>
      <c r="F72" s="11">
        <v>5442000</v>
      </c>
    </row>
    <row r="73" spans="1:6" ht="66" x14ac:dyDescent="0.25">
      <c r="A73" s="66" t="s">
        <v>115</v>
      </c>
      <c r="B73" s="9" t="s">
        <v>7</v>
      </c>
      <c r="C73" s="16" t="s">
        <v>355</v>
      </c>
      <c r="D73" s="11">
        <f>+D74</f>
        <v>1806000</v>
      </c>
      <c r="E73" s="11">
        <f t="shared" ref="E73:F73" si="5">+E74</f>
        <v>1876000</v>
      </c>
      <c r="F73" s="11">
        <f t="shared" si="5"/>
        <v>1949000</v>
      </c>
    </row>
    <row r="74" spans="1:6" ht="92.4" x14ac:dyDescent="0.25">
      <c r="A74" s="66" t="s">
        <v>357</v>
      </c>
      <c r="B74" s="9" t="s">
        <v>79</v>
      </c>
      <c r="C74" s="16" t="s">
        <v>352</v>
      </c>
      <c r="D74" s="11">
        <v>1806000</v>
      </c>
      <c r="E74" s="11">
        <v>1876000</v>
      </c>
      <c r="F74" s="11">
        <v>1949000</v>
      </c>
    </row>
    <row r="75" spans="1:6" ht="66" x14ac:dyDescent="0.25">
      <c r="A75" s="66" t="s">
        <v>115</v>
      </c>
      <c r="B75" s="9" t="s">
        <v>7</v>
      </c>
      <c r="C75" s="16" t="s">
        <v>356</v>
      </c>
      <c r="D75" s="11">
        <f>+D76</f>
        <v>513000</v>
      </c>
      <c r="E75" s="11">
        <f t="shared" ref="E75:F75" si="6">+E76</f>
        <v>533000</v>
      </c>
      <c r="F75" s="11">
        <f t="shared" si="6"/>
        <v>554000</v>
      </c>
    </row>
    <row r="76" spans="1:6" ht="66" x14ac:dyDescent="0.25">
      <c r="A76" s="66" t="s">
        <v>358</v>
      </c>
      <c r="B76" s="9" t="s">
        <v>79</v>
      </c>
      <c r="C76" s="16" t="s">
        <v>353</v>
      </c>
      <c r="D76" s="11">
        <v>513000</v>
      </c>
      <c r="E76" s="11">
        <v>533000</v>
      </c>
      <c r="F76" s="11">
        <v>554000</v>
      </c>
    </row>
    <row r="77" spans="1:6" ht="79.2" x14ac:dyDescent="0.25">
      <c r="A77" s="71" t="s">
        <v>116</v>
      </c>
      <c r="B77" s="9" t="s">
        <v>7</v>
      </c>
      <c r="C77" s="12" t="s">
        <v>269</v>
      </c>
      <c r="D77" s="11">
        <f>+D78+D79</f>
        <v>5013000</v>
      </c>
      <c r="E77" s="11">
        <f>+E78+E79</f>
        <v>5013000</v>
      </c>
      <c r="F77" s="11">
        <f>+F78+F79</f>
        <v>5013000</v>
      </c>
    </row>
    <row r="78" spans="1:6" ht="79.2" x14ac:dyDescent="0.25">
      <c r="A78" s="71" t="s">
        <v>278</v>
      </c>
      <c r="B78" s="9" t="s">
        <v>83</v>
      </c>
      <c r="C78" s="12" t="s">
        <v>277</v>
      </c>
      <c r="D78" s="11">
        <v>4800000</v>
      </c>
      <c r="E78" s="11">
        <v>4800000</v>
      </c>
      <c r="F78" s="11">
        <v>4800000</v>
      </c>
    </row>
    <row r="79" spans="1:6" ht="79.2" x14ac:dyDescent="0.25">
      <c r="A79" s="71" t="s">
        <v>280</v>
      </c>
      <c r="B79" s="9" t="s">
        <v>83</v>
      </c>
      <c r="C79" s="12" t="s">
        <v>281</v>
      </c>
      <c r="D79" s="11">
        <v>213000</v>
      </c>
      <c r="E79" s="11">
        <v>213000</v>
      </c>
      <c r="F79" s="11">
        <v>213000</v>
      </c>
    </row>
    <row r="80" spans="1:6" ht="20.399999999999999" customHeight="1" x14ac:dyDescent="0.25">
      <c r="A80" s="68" t="s">
        <v>117</v>
      </c>
      <c r="B80" s="9" t="s">
        <v>7</v>
      </c>
      <c r="C80" s="12" t="s">
        <v>118</v>
      </c>
      <c r="D80" s="11">
        <f>+D81+D87</f>
        <v>9620000</v>
      </c>
      <c r="E80" s="11">
        <f>+E81+E87</f>
        <v>9804000</v>
      </c>
      <c r="F80" s="11">
        <f>+F81+F87</f>
        <v>10085000</v>
      </c>
    </row>
    <row r="81" spans="1:25" x14ac:dyDescent="0.25">
      <c r="A81" s="68" t="s">
        <v>119</v>
      </c>
      <c r="B81" s="9" t="s">
        <v>7</v>
      </c>
      <c r="C81" s="12" t="s">
        <v>120</v>
      </c>
      <c r="D81" s="65">
        <f>+D82+D83+D84</f>
        <v>9202000</v>
      </c>
      <c r="E81" s="65">
        <f>+E82+E83+E84</f>
        <v>9386000</v>
      </c>
      <c r="F81" s="65">
        <f>+F82+F83+F84</f>
        <v>9667000</v>
      </c>
    </row>
    <row r="82" spans="1:25" ht="26.4" x14ac:dyDescent="0.25">
      <c r="A82" s="68" t="s">
        <v>121</v>
      </c>
      <c r="B82" s="9" t="s">
        <v>122</v>
      </c>
      <c r="C82" s="12" t="s">
        <v>123</v>
      </c>
      <c r="D82" s="11">
        <v>1270000</v>
      </c>
      <c r="E82" s="11">
        <v>1295000</v>
      </c>
      <c r="F82" s="11">
        <v>1334000</v>
      </c>
    </row>
    <row r="83" spans="1:25" x14ac:dyDescent="0.25">
      <c r="A83" s="68" t="s">
        <v>124</v>
      </c>
      <c r="B83" s="9" t="s">
        <v>122</v>
      </c>
      <c r="C83" s="12" t="s">
        <v>125</v>
      </c>
      <c r="D83" s="11">
        <v>5314000</v>
      </c>
      <c r="E83" s="11">
        <v>5420000</v>
      </c>
      <c r="F83" s="11">
        <v>5583000</v>
      </c>
    </row>
    <row r="84" spans="1:25" x14ac:dyDescent="0.25">
      <c r="A84" s="68" t="s">
        <v>126</v>
      </c>
      <c r="B84" s="9" t="s">
        <v>7</v>
      </c>
      <c r="C84" s="12" t="s">
        <v>127</v>
      </c>
      <c r="D84" s="11">
        <f>+D85+D86</f>
        <v>2618000</v>
      </c>
      <c r="E84" s="11">
        <f>+E85+E86</f>
        <v>2671000</v>
      </c>
      <c r="F84" s="11">
        <f>+F85+F86</f>
        <v>2750000</v>
      </c>
    </row>
    <row r="85" spans="1:25" x14ac:dyDescent="0.25">
      <c r="A85" s="68" t="s">
        <v>128</v>
      </c>
      <c r="B85" s="9" t="s">
        <v>122</v>
      </c>
      <c r="C85" s="12" t="s">
        <v>129</v>
      </c>
      <c r="D85" s="11">
        <v>2462000</v>
      </c>
      <c r="E85" s="11">
        <v>2512000</v>
      </c>
      <c r="F85" s="11">
        <v>2587000</v>
      </c>
    </row>
    <row r="86" spans="1:25" x14ac:dyDescent="0.25">
      <c r="A86" s="71" t="s">
        <v>251</v>
      </c>
      <c r="B86" s="9" t="s">
        <v>122</v>
      </c>
      <c r="C86" s="12" t="s">
        <v>252</v>
      </c>
      <c r="D86" s="11">
        <v>156000</v>
      </c>
      <c r="E86" s="11">
        <v>159000</v>
      </c>
      <c r="F86" s="11">
        <v>163000</v>
      </c>
    </row>
    <row r="87" spans="1:25" x14ac:dyDescent="0.25">
      <c r="A87" s="68" t="s">
        <v>130</v>
      </c>
      <c r="B87" s="9" t="s">
        <v>7</v>
      </c>
      <c r="C87" s="12" t="s">
        <v>131</v>
      </c>
      <c r="D87" s="11">
        <f t="shared" ref="D87:F88" si="7">+D88</f>
        <v>418000</v>
      </c>
      <c r="E87" s="11">
        <f t="shared" si="7"/>
        <v>418000</v>
      </c>
      <c r="F87" s="11">
        <f t="shared" si="7"/>
        <v>418000</v>
      </c>
    </row>
    <row r="88" spans="1:25" ht="26.4" x14ac:dyDescent="0.25">
      <c r="A88" s="68" t="s">
        <v>132</v>
      </c>
      <c r="B88" s="9" t="s">
        <v>7</v>
      </c>
      <c r="C88" s="12" t="s">
        <v>133</v>
      </c>
      <c r="D88" s="11">
        <f t="shared" si="7"/>
        <v>418000</v>
      </c>
      <c r="E88" s="11">
        <f t="shared" si="7"/>
        <v>418000</v>
      </c>
      <c r="F88" s="11">
        <f t="shared" si="7"/>
        <v>418000</v>
      </c>
    </row>
    <row r="89" spans="1:25" ht="39.6" x14ac:dyDescent="0.25">
      <c r="A89" s="68" t="s">
        <v>254</v>
      </c>
      <c r="B89" s="9" t="s">
        <v>79</v>
      </c>
      <c r="C89" s="12" t="s">
        <v>253</v>
      </c>
      <c r="D89" s="11">
        <v>418000</v>
      </c>
      <c r="E89" s="11">
        <v>418000</v>
      </c>
      <c r="F89" s="11">
        <v>418000</v>
      </c>
    </row>
    <row r="90" spans="1:25" s="14" customFormat="1" ht="26.4" x14ac:dyDescent="0.25">
      <c r="A90" s="68" t="s">
        <v>134</v>
      </c>
      <c r="B90" s="9" t="s">
        <v>7</v>
      </c>
      <c r="C90" s="12" t="s">
        <v>135</v>
      </c>
      <c r="D90" s="11">
        <f>+D95+D91</f>
        <v>1123000</v>
      </c>
      <c r="E90" s="11">
        <f>+E95+E91</f>
        <v>1125000</v>
      </c>
      <c r="F90" s="11">
        <f>+F95+F91</f>
        <v>1128000</v>
      </c>
      <c r="U90" s="3"/>
      <c r="V90" s="3"/>
      <c r="W90" s="1"/>
      <c r="X90" s="3"/>
      <c r="Y90" s="3"/>
    </row>
    <row r="91" spans="1:25" x14ac:dyDescent="0.25">
      <c r="A91" s="68" t="s">
        <v>136</v>
      </c>
      <c r="B91" s="9" t="s">
        <v>7</v>
      </c>
      <c r="C91" s="12" t="s">
        <v>137</v>
      </c>
      <c r="D91" s="11">
        <f t="shared" ref="D91:F92" si="8">+D92</f>
        <v>64000</v>
      </c>
      <c r="E91" s="11">
        <f t="shared" si="8"/>
        <v>66000</v>
      </c>
      <c r="F91" s="11">
        <f t="shared" si="8"/>
        <v>69000</v>
      </c>
    </row>
    <row r="92" spans="1:25" x14ac:dyDescent="0.25">
      <c r="A92" s="68" t="s">
        <v>138</v>
      </c>
      <c r="B92" s="9" t="s">
        <v>7</v>
      </c>
      <c r="C92" s="12" t="s">
        <v>139</v>
      </c>
      <c r="D92" s="11">
        <f t="shared" si="8"/>
        <v>64000</v>
      </c>
      <c r="E92" s="11">
        <f t="shared" si="8"/>
        <v>66000</v>
      </c>
      <c r="F92" s="11">
        <f t="shared" si="8"/>
        <v>69000</v>
      </c>
    </row>
    <row r="93" spans="1:25" ht="26.4" x14ac:dyDescent="0.25">
      <c r="A93" s="70" t="s">
        <v>140</v>
      </c>
      <c r="B93" s="9" t="s">
        <v>7</v>
      </c>
      <c r="C93" s="16" t="s">
        <v>141</v>
      </c>
      <c r="D93" s="11">
        <f>SUM(D94:D94)</f>
        <v>64000</v>
      </c>
      <c r="E93" s="11">
        <f>SUM(E94:E94)</f>
        <v>66000</v>
      </c>
      <c r="F93" s="11">
        <f>SUM(F94:F94)</f>
        <v>69000</v>
      </c>
    </row>
    <row r="94" spans="1:25" ht="52.8" x14ac:dyDescent="0.25">
      <c r="A94" s="70" t="s">
        <v>142</v>
      </c>
      <c r="B94" s="9" t="s">
        <v>79</v>
      </c>
      <c r="C94" s="16" t="s">
        <v>143</v>
      </c>
      <c r="D94" s="11">
        <v>64000</v>
      </c>
      <c r="E94" s="11">
        <v>66000</v>
      </c>
      <c r="F94" s="11">
        <v>69000</v>
      </c>
    </row>
    <row r="95" spans="1:25" x14ac:dyDescent="0.25">
      <c r="A95" s="68" t="s">
        <v>144</v>
      </c>
      <c r="B95" s="9" t="s">
        <v>7</v>
      </c>
      <c r="C95" s="12" t="s">
        <v>145</v>
      </c>
      <c r="D95" s="11">
        <f t="shared" ref="D95:F96" si="9">+D96</f>
        <v>1059000</v>
      </c>
      <c r="E95" s="11">
        <f t="shared" si="9"/>
        <v>1059000</v>
      </c>
      <c r="F95" s="11">
        <f t="shared" si="9"/>
        <v>1059000</v>
      </c>
    </row>
    <row r="96" spans="1:25" ht="17.399999999999999" customHeight="1" x14ac:dyDescent="0.25">
      <c r="A96" s="68" t="s">
        <v>146</v>
      </c>
      <c r="B96" s="9" t="s">
        <v>7</v>
      </c>
      <c r="C96" s="12" t="s">
        <v>147</v>
      </c>
      <c r="D96" s="11">
        <f t="shared" si="9"/>
        <v>1059000</v>
      </c>
      <c r="E96" s="11">
        <f t="shared" si="9"/>
        <v>1059000</v>
      </c>
      <c r="F96" s="11">
        <f t="shared" si="9"/>
        <v>1059000</v>
      </c>
    </row>
    <row r="97" spans="1:25" ht="26.4" x14ac:dyDescent="0.25">
      <c r="A97" s="71" t="s">
        <v>148</v>
      </c>
      <c r="B97" s="9" t="s">
        <v>7</v>
      </c>
      <c r="C97" s="12" t="s">
        <v>267</v>
      </c>
      <c r="D97" s="11">
        <f>+D98+D99</f>
        <v>1059000</v>
      </c>
      <c r="E97" s="11">
        <f>+E98+E99</f>
        <v>1059000</v>
      </c>
      <c r="F97" s="11">
        <f>+F98+F99</f>
        <v>1059000</v>
      </c>
    </row>
    <row r="98" spans="1:25" ht="39.6" x14ac:dyDescent="0.25">
      <c r="A98" s="68" t="s">
        <v>152</v>
      </c>
      <c r="B98" s="9" t="s">
        <v>83</v>
      </c>
      <c r="C98" s="12" t="s">
        <v>153</v>
      </c>
      <c r="D98" s="11">
        <v>250000</v>
      </c>
      <c r="E98" s="11">
        <v>250000</v>
      </c>
      <c r="F98" s="11">
        <v>250000</v>
      </c>
    </row>
    <row r="99" spans="1:25" ht="26.4" x14ac:dyDescent="0.25">
      <c r="A99" s="70" t="s">
        <v>154</v>
      </c>
      <c r="B99" s="9" t="s">
        <v>83</v>
      </c>
      <c r="C99" s="12" t="s">
        <v>155</v>
      </c>
      <c r="D99" s="11">
        <v>809000</v>
      </c>
      <c r="E99" s="11">
        <v>809000</v>
      </c>
      <c r="F99" s="11">
        <v>809000</v>
      </c>
    </row>
    <row r="100" spans="1:25" s="14" customFormat="1" ht="26.4" x14ac:dyDescent="0.25">
      <c r="A100" s="68" t="s">
        <v>156</v>
      </c>
      <c r="B100" s="9" t="s">
        <v>7</v>
      </c>
      <c r="C100" s="12" t="s">
        <v>157</v>
      </c>
      <c r="D100" s="11">
        <f>+D101+D104</f>
        <v>11437000</v>
      </c>
      <c r="E100" s="11">
        <f>+E101+E104</f>
        <v>11426000</v>
      </c>
      <c r="F100" s="11">
        <f>+F101+F104</f>
        <v>13707000</v>
      </c>
      <c r="U100" s="3"/>
      <c r="V100" s="3"/>
      <c r="W100" s="1"/>
      <c r="X100" s="3"/>
      <c r="Y100" s="3"/>
    </row>
    <row r="101" spans="1:25" ht="66" x14ac:dyDescent="0.25">
      <c r="A101" s="70" t="s">
        <v>158</v>
      </c>
      <c r="B101" s="18" t="s">
        <v>7</v>
      </c>
      <c r="C101" s="18" t="s">
        <v>159</v>
      </c>
      <c r="D101" s="11">
        <f t="shared" ref="D101:F102" si="10">+D102</f>
        <v>2305000</v>
      </c>
      <c r="E101" s="11">
        <f t="shared" si="10"/>
        <v>1938000</v>
      </c>
      <c r="F101" s="11">
        <f t="shared" si="10"/>
        <v>3849000</v>
      </c>
    </row>
    <row r="102" spans="1:25" ht="79.2" x14ac:dyDescent="0.25">
      <c r="A102" s="70" t="s">
        <v>160</v>
      </c>
      <c r="B102" s="18" t="s">
        <v>7</v>
      </c>
      <c r="C102" s="18" t="s">
        <v>161</v>
      </c>
      <c r="D102" s="11">
        <f t="shared" si="10"/>
        <v>2305000</v>
      </c>
      <c r="E102" s="11">
        <f t="shared" si="10"/>
        <v>1938000</v>
      </c>
      <c r="F102" s="11">
        <f t="shared" si="10"/>
        <v>3849000</v>
      </c>
    </row>
    <row r="103" spans="1:25" ht="79.2" x14ac:dyDescent="0.25">
      <c r="A103" s="70" t="s">
        <v>162</v>
      </c>
      <c r="B103" s="18" t="s">
        <v>79</v>
      </c>
      <c r="C103" s="18" t="s">
        <v>163</v>
      </c>
      <c r="D103" s="11">
        <v>2305000</v>
      </c>
      <c r="E103" s="11">
        <v>1938000</v>
      </c>
      <c r="F103" s="11">
        <v>3849000</v>
      </c>
    </row>
    <row r="104" spans="1:25" ht="26.4" x14ac:dyDescent="0.25">
      <c r="A104" s="70" t="s">
        <v>164</v>
      </c>
      <c r="B104" s="18" t="s">
        <v>7</v>
      </c>
      <c r="C104" s="19" t="s">
        <v>165</v>
      </c>
      <c r="D104" s="11">
        <f>+D105+D107</f>
        <v>9132000</v>
      </c>
      <c r="E104" s="11">
        <f>+E105+E107</f>
        <v>9488000</v>
      </c>
      <c r="F104" s="11">
        <f>+F105+F107</f>
        <v>9858000</v>
      </c>
    </row>
    <row r="105" spans="1:25" ht="26.4" x14ac:dyDescent="0.25">
      <c r="A105" s="69" t="s">
        <v>166</v>
      </c>
      <c r="B105" s="18" t="s">
        <v>7</v>
      </c>
      <c r="C105" s="19" t="s">
        <v>167</v>
      </c>
      <c r="D105" s="11">
        <f>+D106</f>
        <v>6622000</v>
      </c>
      <c r="E105" s="11">
        <f>+E106</f>
        <v>6881000</v>
      </c>
      <c r="F105" s="11">
        <f>+F106</f>
        <v>7149000</v>
      </c>
    </row>
    <row r="106" spans="1:25" ht="39.6" x14ac:dyDescent="0.25">
      <c r="A106" s="69" t="s">
        <v>168</v>
      </c>
      <c r="B106" s="18" t="s">
        <v>79</v>
      </c>
      <c r="C106" s="19" t="s">
        <v>169</v>
      </c>
      <c r="D106" s="11">
        <v>6622000</v>
      </c>
      <c r="E106" s="11">
        <v>6881000</v>
      </c>
      <c r="F106" s="11">
        <v>7149000</v>
      </c>
      <c r="W106" s="52"/>
    </row>
    <row r="107" spans="1:25" ht="39.6" x14ac:dyDescent="0.25">
      <c r="A107" s="70" t="s">
        <v>170</v>
      </c>
      <c r="B107" s="18" t="s">
        <v>7</v>
      </c>
      <c r="C107" s="19" t="s">
        <v>171</v>
      </c>
      <c r="D107" s="11">
        <f>+D108</f>
        <v>2510000</v>
      </c>
      <c r="E107" s="11">
        <f>+E108</f>
        <v>2607000</v>
      </c>
      <c r="F107" s="11">
        <f>+F108</f>
        <v>2709000</v>
      </c>
    </row>
    <row r="108" spans="1:25" ht="39.6" x14ac:dyDescent="0.25">
      <c r="A108" s="70" t="s">
        <v>172</v>
      </c>
      <c r="B108" s="18" t="s">
        <v>79</v>
      </c>
      <c r="C108" s="19" t="s">
        <v>173</v>
      </c>
      <c r="D108" s="11">
        <v>2510000</v>
      </c>
      <c r="E108" s="11">
        <v>2607000</v>
      </c>
      <c r="F108" s="11">
        <v>2709000</v>
      </c>
    </row>
    <row r="109" spans="1:25" x14ac:dyDescent="0.25">
      <c r="A109" s="66" t="s">
        <v>174</v>
      </c>
      <c r="B109" s="9" t="s">
        <v>7</v>
      </c>
      <c r="C109" s="12" t="s">
        <v>175</v>
      </c>
      <c r="D109" s="11">
        <f>+D110+D125+D127+D139+D134</f>
        <v>4826000</v>
      </c>
      <c r="E109" s="11">
        <f t="shared" ref="E109:F109" si="11">+E110+E125+E127+E139+E134</f>
        <v>4734000</v>
      </c>
      <c r="F109" s="11">
        <f t="shared" si="11"/>
        <v>4898000</v>
      </c>
    </row>
    <row r="110" spans="1:25" ht="26.4" customHeight="1" x14ac:dyDescent="0.25">
      <c r="A110" s="66" t="s">
        <v>298</v>
      </c>
      <c r="B110" s="9" t="s">
        <v>7</v>
      </c>
      <c r="C110" s="12" t="s">
        <v>299</v>
      </c>
      <c r="D110" s="11">
        <f>+D111+D113+D115+D117+D120+D122</f>
        <v>101650</v>
      </c>
      <c r="E110" s="11">
        <f>+E111+E113+E115+E117+E120+E122</f>
        <v>101000</v>
      </c>
      <c r="F110" s="11">
        <f>+F111+F113+F115+F117+F120+F122</f>
        <v>101000</v>
      </c>
    </row>
    <row r="111" spans="1:25" ht="42" customHeight="1" x14ac:dyDescent="0.25">
      <c r="A111" s="66" t="s">
        <v>305</v>
      </c>
      <c r="B111" s="9" t="s">
        <v>7</v>
      </c>
      <c r="C111" s="16" t="s">
        <v>308</v>
      </c>
      <c r="D111" s="11">
        <f>+D112</f>
        <v>35000</v>
      </c>
      <c r="E111" s="11">
        <f>+E112</f>
        <v>35000</v>
      </c>
      <c r="F111" s="11">
        <f>+F112</f>
        <v>35000</v>
      </c>
    </row>
    <row r="112" spans="1:25" ht="66" customHeight="1" x14ac:dyDescent="0.25">
      <c r="A112" s="66" t="s">
        <v>306</v>
      </c>
      <c r="B112" s="9" t="s">
        <v>342</v>
      </c>
      <c r="C112" s="16" t="s">
        <v>307</v>
      </c>
      <c r="D112" s="11">
        <v>35000</v>
      </c>
      <c r="E112" s="11">
        <v>35000</v>
      </c>
      <c r="F112" s="11">
        <v>35000</v>
      </c>
    </row>
    <row r="113" spans="1:6" ht="68.400000000000006" customHeight="1" x14ac:dyDescent="0.25">
      <c r="A113" s="66" t="s">
        <v>309</v>
      </c>
      <c r="B113" s="9" t="s">
        <v>7</v>
      </c>
      <c r="C113" s="16" t="s">
        <v>310</v>
      </c>
      <c r="D113" s="11">
        <f>+D114</f>
        <v>6000</v>
      </c>
      <c r="E113" s="11">
        <f>+E114</f>
        <v>6000</v>
      </c>
      <c r="F113" s="11">
        <f>+F114</f>
        <v>6000</v>
      </c>
    </row>
    <row r="114" spans="1:6" ht="81" customHeight="1" x14ac:dyDescent="0.25">
      <c r="A114" s="66" t="s">
        <v>311</v>
      </c>
      <c r="B114" s="9" t="s">
        <v>342</v>
      </c>
      <c r="C114" s="16" t="s">
        <v>312</v>
      </c>
      <c r="D114" s="11">
        <v>6000</v>
      </c>
      <c r="E114" s="11">
        <v>6000</v>
      </c>
      <c r="F114" s="11">
        <v>6000</v>
      </c>
    </row>
    <row r="115" spans="1:6" ht="44.4" customHeight="1" x14ac:dyDescent="0.25">
      <c r="A115" s="66" t="s">
        <v>313</v>
      </c>
      <c r="B115" s="9" t="s">
        <v>7</v>
      </c>
      <c r="C115" s="16" t="s">
        <v>315</v>
      </c>
      <c r="D115" s="11">
        <f>+D116</f>
        <v>15000</v>
      </c>
      <c r="E115" s="11">
        <f>+E116</f>
        <v>15000</v>
      </c>
      <c r="F115" s="11">
        <f>+F116</f>
        <v>15000</v>
      </c>
    </row>
    <row r="116" spans="1:6" ht="70.2" customHeight="1" x14ac:dyDescent="0.25">
      <c r="A116" s="66" t="s">
        <v>314</v>
      </c>
      <c r="B116" s="9" t="s">
        <v>342</v>
      </c>
      <c r="C116" s="16" t="s">
        <v>316</v>
      </c>
      <c r="D116" s="11">
        <v>15000</v>
      </c>
      <c r="E116" s="11">
        <v>15000</v>
      </c>
      <c r="F116" s="11">
        <v>15000</v>
      </c>
    </row>
    <row r="117" spans="1:6" ht="58.2" customHeight="1" x14ac:dyDescent="0.25">
      <c r="A117" s="66" t="s">
        <v>300</v>
      </c>
      <c r="B117" s="9" t="s">
        <v>7</v>
      </c>
      <c r="C117" s="16" t="s">
        <v>301</v>
      </c>
      <c r="D117" s="11">
        <f>+D119+D118</f>
        <v>20150</v>
      </c>
      <c r="E117" s="11">
        <f t="shared" ref="E117:F117" si="12">+E119+E118</f>
        <v>20000</v>
      </c>
      <c r="F117" s="11">
        <f t="shared" si="12"/>
        <v>20000</v>
      </c>
    </row>
    <row r="118" spans="1:6" ht="99" customHeight="1" x14ac:dyDescent="0.25">
      <c r="A118" s="66" t="s">
        <v>418</v>
      </c>
      <c r="B118" s="9" t="s">
        <v>419</v>
      </c>
      <c r="C118" s="16" t="s">
        <v>420</v>
      </c>
      <c r="D118" s="11">
        <v>150</v>
      </c>
      <c r="E118" s="11">
        <v>0</v>
      </c>
      <c r="F118" s="11">
        <v>0</v>
      </c>
    </row>
    <row r="119" spans="1:6" ht="174" customHeight="1" x14ac:dyDescent="0.25">
      <c r="A119" s="66" t="s">
        <v>302</v>
      </c>
      <c r="B119" s="9" t="s">
        <v>176</v>
      </c>
      <c r="C119" s="16" t="s">
        <v>303</v>
      </c>
      <c r="D119" s="11">
        <v>20000</v>
      </c>
      <c r="E119" s="11">
        <v>20000</v>
      </c>
      <c r="F119" s="11">
        <v>20000</v>
      </c>
    </row>
    <row r="120" spans="1:6" ht="41.4" customHeight="1" x14ac:dyDescent="0.25">
      <c r="A120" s="66" t="s">
        <v>317</v>
      </c>
      <c r="B120" s="9" t="s">
        <v>7</v>
      </c>
      <c r="C120" s="16" t="s">
        <v>319</v>
      </c>
      <c r="D120" s="11">
        <f>+D121</f>
        <v>10000</v>
      </c>
      <c r="E120" s="11">
        <f>+E121</f>
        <v>10000</v>
      </c>
      <c r="F120" s="11">
        <f>+F121</f>
        <v>10000</v>
      </c>
    </row>
    <row r="121" spans="1:6" ht="71.400000000000006" customHeight="1" x14ac:dyDescent="0.25">
      <c r="A121" s="66" t="s">
        <v>318</v>
      </c>
      <c r="B121" s="9" t="s">
        <v>342</v>
      </c>
      <c r="C121" s="16" t="s">
        <v>320</v>
      </c>
      <c r="D121" s="11">
        <v>10000</v>
      </c>
      <c r="E121" s="11">
        <v>10000</v>
      </c>
      <c r="F121" s="11">
        <v>10000</v>
      </c>
    </row>
    <row r="122" spans="1:6" ht="57" customHeight="1" x14ac:dyDescent="0.25">
      <c r="A122" s="66" t="s">
        <v>321</v>
      </c>
      <c r="B122" s="9" t="s">
        <v>7</v>
      </c>
      <c r="C122" s="16" t="s">
        <v>323</v>
      </c>
      <c r="D122" s="11">
        <f>+D123+D124</f>
        <v>15500</v>
      </c>
      <c r="E122" s="11">
        <f t="shared" ref="E122:F122" si="13">+E123+E124</f>
        <v>15000</v>
      </c>
      <c r="F122" s="11">
        <f t="shared" si="13"/>
        <v>15000</v>
      </c>
    </row>
    <row r="123" spans="1:6" ht="81.599999999999994" customHeight="1" x14ac:dyDescent="0.25">
      <c r="A123" s="66" t="s">
        <v>322</v>
      </c>
      <c r="B123" s="9" t="s">
        <v>342</v>
      </c>
      <c r="C123" s="16" t="s">
        <v>324</v>
      </c>
      <c r="D123" s="11">
        <v>15000</v>
      </c>
      <c r="E123" s="11">
        <v>15000</v>
      </c>
      <c r="F123" s="11">
        <v>15000</v>
      </c>
    </row>
    <row r="124" spans="1:6" ht="81" customHeight="1" x14ac:dyDescent="0.25">
      <c r="A124" s="66" t="s">
        <v>322</v>
      </c>
      <c r="B124" s="9" t="s">
        <v>419</v>
      </c>
      <c r="C124" s="16" t="s">
        <v>324</v>
      </c>
      <c r="D124" s="11">
        <v>500</v>
      </c>
      <c r="E124" s="11">
        <v>0</v>
      </c>
      <c r="F124" s="11">
        <v>0</v>
      </c>
    </row>
    <row r="125" spans="1:6" ht="31.2" customHeight="1" x14ac:dyDescent="0.25">
      <c r="A125" s="66" t="s">
        <v>325</v>
      </c>
      <c r="B125" s="23" t="s">
        <v>7</v>
      </c>
      <c r="C125" s="77" t="s">
        <v>327</v>
      </c>
      <c r="D125" s="11">
        <f>+D126</f>
        <v>131000</v>
      </c>
      <c r="E125" s="11">
        <f>+E126</f>
        <v>131000</v>
      </c>
      <c r="F125" s="11">
        <f>+F126</f>
        <v>131000</v>
      </c>
    </row>
    <row r="126" spans="1:6" ht="60" customHeight="1" x14ac:dyDescent="0.25">
      <c r="A126" s="66" t="s">
        <v>472</v>
      </c>
      <c r="B126" s="23" t="s">
        <v>151</v>
      </c>
      <c r="C126" s="77" t="s">
        <v>343</v>
      </c>
      <c r="D126" s="11">
        <v>131000</v>
      </c>
      <c r="E126" s="11">
        <v>131000</v>
      </c>
      <c r="F126" s="11">
        <v>131000</v>
      </c>
    </row>
    <row r="127" spans="1:6" ht="94.8" customHeight="1" x14ac:dyDescent="0.25">
      <c r="A127" s="68" t="s">
        <v>290</v>
      </c>
      <c r="B127" s="9" t="s">
        <v>7</v>
      </c>
      <c r="C127" s="42" t="s">
        <v>470</v>
      </c>
      <c r="D127" s="11">
        <f>+D130+D128</f>
        <v>4348000</v>
      </c>
      <c r="E127" s="11">
        <f t="shared" ref="E127:F127" si="14">+E130+E128</f>
        <v>4501000</v>
      </c>
      <c r="F127" s="11">
        <f t="shared" si="14"/>
        <v>4665000</v>
      </c>
    </row>
    <row r="128" spans="1:6" ht="54.6" customHeight="1" x14ac:dyDescent="0.25">
      <c r="A128" s="68" t="s">
        <v>347</v>
      </c>
      <c r="B128" s="9" t="s">
        <v>7</v>
      </c>
      <c r="C128" s="42" t="s">
        <v>348</v>
      </c>
      <c r="D128" s="11">
        <f>+D129</f>
        <v>288000</v>
      </c>
      <c r="E128" s="11">
        <f t="shared" ref="E128:F128" si="15">+E129</f>
        <v>288000</v>
      </c>
      <c r="F128" s="11">
        <f t="shared" si="15"/>
        <v>288000</v>
      </c>
    </row>
    <row r="129" spans="1:6" ht="70.2" customHeight="1" x14ac:dyDescent="0.25">
      <c r="A129" s="68" t="s">
        <v>350</v>
      </c>
      <c r="B129" s="9" t="s">
        <v>83</v>
      </c>
      <c r="C129" s="6" t="s">
        <v>349</v>
      </c>
      <c r="D129" s="11">
        <v>288000</v>
      </c>
      <c r="E129" s="11">
        <v>288000</v>
      </c>
      <c r="F129" s="11">
        <v>288000</v>
      </c>
    </row>
    <row r="130" spans="1:6" ht="69.599999999999994" customHeight="1" x14ac:dyDescent="0.25">
      <c r="A130" s="68" t="s">
        <v>471</v>
      </c>
      <c r="B130" s="9" t="s">
        <v>7</v>
      </c>
      <c r="C130" s="12" t="s">
        <v>292</v>
      </c>
      <c r="D130" s="11">
        <f>+D131+D132+D133</f>
        <v>4060000</v>
      </c>
      <c r="E130" s="11">
        <f t="shared" ref="E130:F130" si="16">+E131+E132+E133</f>
        <v>4213000</v>
      </c>
      <c r="F130" s="11">
        <f t="shared" si="16"/>
        <v>4377000</v>
      </c>
    </row>
    <row r="131" spans="1:6" ht="66" x14ac:dyDescent="0.25">
      <c r="A131" s="68" t="s">
        <v>295</v>
      </c>
      <c r="B131" s="9" t="s">
        <v>79</v>
      </c>
      <c r="C131" s="12" t="s">
        <v>294</v>
      </c>
      <c r="D131" s="11">
        <v>75000</v>
      </c>
      <c r="E131" s="11">
        <v>78000</v>
      </c>
      <c r="F131" s="11">
        <v>81000</v>
      </c>
    </row>
    <row r="132" spans="1:6" ht="66" x14ac:dyDescent="0.25">
      <c r="A132" s="68" t="s">
        <v>297</v>
      </c>
      <c r="B132" s="9" t="s">
        <v>79</v>
      </c>
      <c r="C132" s="12" t="s">
        <v>296</v>
      </c>
      <c r="D132" s="11">
        <v>3980000</v>
      </c>
      <c r="E132" s="11">
        <v>4135000</v>
      </c>
      <c r="F132" s="11">
        <v>4296000</v>
      </c>
    </row>
    <row r="133" spans="1:6" ht="59.4" customHeight="1" x14ac:dyDescent="0.25">
      <c r="A133" s="68" t="s">
        <v>412</v>
      </c>
      <c r="B133" s="9" t="s">
        <v>83</v>
      </c>
      <c r="C133" s="12" t="s">
        <v>411</v>
      </c>
      <c r="D133" s="11">
        <v>5000</v>
      </c>
      <c r="E133" s="11">
        <v>0</v>
      </c>
      <c r="F133" s="11">
        <v>0</v>
      </c>
    </row>
    <row r="134" spans="1:6" ht="58.2" customHeight="1" x14ac:dyDescent="0.25">
      <c r="A134" s="68" t="s">
        <v>414</v>
      </c>
      <c r="B134" s="9" t="s">
        <v>7</v>
      </c>
      <c r="C134" s="12" t="s">
        <v>413</v>
      </c>
      <c r="D134" s="11">
        <f>+D135+D138</f>
        <v>244350</v>
      </c>
      <c r="E134" s="11">
        <f t="shared" ref="E134:F134" si="17">+E135+E138</f>
        <v>0</v>
      </c>
      <c r="F134" s="11">
        <f t="shared" si="17"/>
        <v>0</v>
      </c>
    </row>
    <row r="135" spans="1:6" ht="54.6" customHeight="1" x14ac:dyDescent="0.25">
      <c r="A135" s="68" t="s">
        <v>473</v>
      </c>
      <c r="B135" s="9" t="s">
        <v>7</v>
      </c>
      <c r="C135" s="12" t="s">
        <v>474</v>
      </c>
      <c r="D135" s="11">
        <f>+D136+D137</f>
        <v>226350</v>
      </c>
      <c r="E135" s="11">
        <f t="shared" ref="E135:F135" si="18">+E136+E137</f>
        <v>0</v>
      </c>
      <c r="F135" s="11">
        <f t="shared" si="18"/>
        <v>0</v>
      </c>
    </row>
    <row r="136" spans="1:6" ht="109.8" customHeight="1" x14ac:dyDescent="0.25">
      <c r="A136" s="68" t="s">
        <v>405</v>
      </c>
      <c r="B136" s="9" t="s">
        <v>415</v>
      </c>
      <c r="C136" s="12" t="s">
        <v>403</v>
      </c>
      <c r="D136" s="11">
        <v>5500</v>
      </c>
      <c r="E136" s="11">
        <v>0</v>
      </c>
      <c r="F136" s="11">
        <v>0</v>
      </c>
    </row>
    <row r="137" spans="1:6" ht="111.6" customHeight="1" x14ac:dyDescent="0.25">
      <c r="A137" s="68" t="s">
        <v>405</v>
      </c>
      <c r="B137" s="9" t="s">
        <v>404</v>
      </c>
      <c r="C137" s="12" t="s">
        <v>403</v>
      </c>
      <c r="D137" s="11">
        <v>220850</v>
      </c>
      <c r="E137" s="11">
        <v>0</v>
      </c>
      <c r="F137" s="11">
        <v>0</v>
      </c>
    </row>
    <row r="138" spans="1:6" ht="68.400000000000006" customHeight="1" x14ac:dyDescent="0.25">
      <c r="A138" s="68" t="s">
        <v>416</v>
      </c>
      <c r="B138" s="9" t="s">
        <v>14</v>
      </c>
      <c r="C138" s="12" t="s">
        <v>417</v>
      </c>
      <c r="D138" s="11">
        <v>18000</v>
      </c>
      <c r="E138" s="11">
        <v>0</v>
      </c>
      <c r="F138" s="11">
        <v>0</v>
      </c>
    </row>
    <row r="139" spans="1:6" ht="18" customHeight="1" x14ac:dyDescent="0.25">
      <c r="A139" s="79" t="s">
        <v>328</v>
      </c>
      <c r="B139" s="23" t="s">
        <v>7</v>
      </c>
      <c r="C139" s="77" t="s">
        <v>329</v>
      </c>
      <c r="D139" s="11">
        <f t="shared" ref="D139:F140" si="19">+D140</f>
        <v>1000</v>
      </c>
      <c r="E139" s="11">
        <f t="shared" si="19"/>
        <v>1000</v>
      </c>
      <c r="F139" s="11">
        <f t="shared" si="19"/>
        <v>1000</v>
      </c>
    </row>
    <row r="140" spans="1:6" ht="31.2" customHeight="1" x14ac:dyDescent="0.25">
      <c r="A140" s="79" t="s">
        <v>330</v>
      </c>
      <c r="B140" s="23" t="s">
        <v>7</v>
      </c>
      <c r="C140" s="77" t="s">
        <v>331</v>
      </c>
      <c r="D140" s="11">
        <f t="shared" si="19"/>
        <v>1000</v>
      </c>
      <c r="E140" s="11">
        <f t="shared" si="19"/>
        <v>1000</v>
      </c>
      <c r="F140" s="11">
        <f t="shared" si="19"/>
        <v>1000</v>
      </c>
    </row>
    <row r="141" spans="1:6" ht="55.8" customHeight="1" x14ac:dyDescent="0.25">
      <c r="A141" s="79" t="s">
        <v>332</v>
      </c>
      <c r="B141" s="23" t="s">
        <v>83</v>
      </c>
      <c r="C141" s="77" t="s">
        <v>333</v>
      </c>
      <c r="D141" s="11">
        <v>1000</v>
      </c>
      <c r="E141" s="11">
        <v>1000</v>
      </c>
      <c r="F141" s="11">
        <v>1000</v>
      </c>
    </row>
    <row r="142" spans="1:6" ht="16.8" customHeight="1" x14ac:dyDescent="0.25">
      <c r="A142" s="68" t="s">
        <v>177</v>
      </c>
      <c r="B142" s="9" t="s">
        <v>7</v>
      </c>
      <c r="C142" s="12" t="s">
        <v>178</v>
      </c>
      <c r="D142" s="11">
        <f t="shared" ref="D142:F144" si="20">+D143</f>
        <v>32000</v>
      </c>
      <c r="E142" s="11">
        <f t="shared" si="20"/>
        <v>16000</v>
      </c>
      <c r="F142" s="11">
        <f t="shared" si="20"/>
        <v>5000</v>
      </c>
    </row>
    <row r="143" spans="1:6" ht="16.8" customHeight="1" x14ac:dyDescent="0.25">
      <c r="A143" s="68" t="s">
        <v>179</v>
      </c>
      <c r="B143" s="9" t="s">
        <v>7</v>
      </c>
      <c r="C143" s="12" t="s">
        <v>180</v>
      </c>
      <c r="D143" s="11">
        <f t="shared" si="20"/>
        <v>32000</v>
      </c>
      <c r="E143" s="11">
        <f t="shared" si="20"/>
        <v>16000</v>
      </c>
      <c r="F143" s="11">
        <f t="shared" si="20"/>
        <v>5000</v>
      </c>
    </row>
    <row r="144" spans="1:6" ht="16.8" customHeight="1" x14ac:dyDescent="0.25">
      <c r="A144" s="68" t="s">
        <v>181</v>
      </c>
      <c r="B144" s="9" t="s">
        <v>7</v>
      </c>
      <c r="C144" s="12" t="s">
        <v>182</v>
      </c>
      <c r="D144" s="11">
        <f>+D145</f>
        <v>32000</v>
      </c>
      <c r="E144" s="11">
        <f t="shared" si="20"/>
        <v>16000</v>
      </c>
      <c r="F144" s="11">
        <f t="shared" si="20"/>
        <v>5000</v>
      </c>
    </row>
    <row r="145" spans="1:29" ht="29.4" customHeight="1" x14ac:dyDescent="0.25">
      <c r="A145" s="68" t="s">
        <v>236</v>
      </c>
      <c r="B145" s="9" t="s">
        <v>79</v>
      </c>
      <c r="C145" s="12" t="s">
        <v>183</v>
      </c>
      <c r="D145" s="11">
        <v>32000</v>
      </c>
      <c r="E145" s="11">
        <v>16000</v>
      </c>
      <c r="F145" s="11">
        <v>5000</v>
      </c>
    </row>
    <row r="146" spans="1:29" ht="18" customHeight="1" x14ac:dyDescent="0.25">
      <c r="A146" s="68" t="s">
        <v>184</v>
      </c>
      <c r="B146" s="9" t="s">
        <v>7</v>
      </c>
      <c r="C146" s="12" t="s">
        <v>185</v>
      </c>
      <c r="D146" s="11">
        <f>+D147+D198+D201+D206</f>
        <v>1861663495.8200002</v>
      </c>
      <c r="E146" s="11">
        <f>+E147+E198</f>
        <v>1644408984.22</v>
      </c>
      <c r="F146" s="11">
        <f>+F147+F198</f>
        <v>1632737779.1700001</v>
      </c>
      <c r="AC146" s="7">
        <f>+D146-D147</f>
        <v>-350658.30999994278</v>
      </c>
    </row>
    <row r="147" spans="1:29" ht="26.4" x14ac:dyDescent="0.25">
      <c r="A147" s="74" t="s">
        <v>186</v>
      </c>
      <c r="B147" s="9" t="s">
        <v>7</v>
      </c>
      <c r="C147" s="12" t="s">
        <v>187</v>
      </c>
      <c r="D147" s="11">
        <f>+D171+D148+D151+D195</f>
        <v>1862014154.1300001</v>
      </c>
      <c r="E147" s="11">
        <f>+E171+E148+E151</f>
        <v>1644408984.22</v>
      </c>
      <c r="F147" s="11">
        <f>+F171+F148+F151</f>
        <v>1632737779.1700001</v>
      </c>
    </row>
    <row r="148" spans="1:29" ht="16.8" customHeight="1" x14ac:dyDescent="0.25">
      <c r="A148" s="74" t="s">
        <v>188</v>
      </c>
      <c r="B148" s="9" t="s">
        <v>7</v>
      </c>
      <c r="C148" s="12" t="s">
        <v>237</v>
      </c>
      <c r="D148" s="11">
        <f>+D149</f>
        <v>114265800</v>
      </c>
      <c r="E148" s="11">
        <f>+E149</f>
        <v>90204300</v>
      </c>
      <c r="F148" s="11">
        <f>+F149</f>
        <v>99630000</v>
      </c>
    </row>
    <row r="149" spans="1:29" ht="13.8" customHeight="1" x14ac:dyDescent="0.25">
      <c r="A149" s="75" t="s">
        <v>189</v>
      </c>
      <c r="B149" s="9" t="s">
        <v>7</v>
      </c>
      <c r="C149" s="42" t="s">
        <v>238</v>
      </c>
      <c r="D149" s="11">
        <f>+D150</f>
        <v>114265800</v>
      </c>
      <c r="E149" s="11">
        <f t="shared" ref="E149:F149" si="21">+E150</f>
        <v>90204300</v>
      </c>
      <c r="F149" s="11">
        <f t="shared" si="21"/>
        <v>99630000</v>
      </c>
    </row>
    <row r="150" spans="1:29" ht="28.8" customHeight="1" x14ac:dyDescent="0.25">
      <c r="A150" s="75" t="s">
        <v>421</v>
      </c>
      <c r="B150" s="9" t="s">
        <v>150</v>
      </c>
      <c r="C150" s="12" t="s">
        <v>337</v>
      </c>
      <c r="D150" s="11">
        <f>800+114265000</f>
        <v>114265800</v>
      </c>
      <c r="E150" s="11">
        <f>1000+90203300</f>
        <v>90204300</v>
      </c>
      <c r="F150" s="11">
        <f>800+99629200</f>
        <v>99630000</v>
      </c>
    </row>
    <row r="151" spans="1:29" ht="30" customHeight="1" x14ac:dyDescent="0.25">
      <c r="A151" s="68" t="s">
        <v>190</v>
      </c>
      <c r="B151" s="9" t="s">
        <v>7</v>
      </c>
      <c r="C151" s="9" t="s">
        <v>239</v>
      </c>
      <c r="D151" s="11">
        <f>+D152+D160+D158+D156+D154</f>
        <v>232455154.13</v>
      </c>
      <c r="E151" s="11">
        <f t="shared" ref="E151:F151" si="22">+E152+E160+E158+E156+E154</f>
        <v>90105584.219999999</v>
      </c>
      <c r="F151" s="11">
        <f t="shared" si="22"/>
        <v>68907379.170000002</v>
      </c>
    </row>
    <row r="152" spans="1:29" ht="57" customHeight="1" x14ac:dyDescent="0.25">
      <c r="A152" s="63" t="s">
        <v>345</v>
      </c>
      <c r="B152" s="23" t="s">
        <v>7</v>
      </c>
      <c r="C152" s="23" t="s">
        <v>274</v>
      </c>
      <c r="D152" s="11">
        <f>D153</f>
        <v>5388684.2199999997</v>
      </c>
      <c r="E152" s="11">
        <f>E153</f>
        <v>5388684.2199999997</v>
      </c>
      <c r="F152" s="11">
        <f>F153</f>
        <v>5542579.1699999999</v>
      </c>
    </row>
    <row r="153" spans="1:29" ht="57.6" customHeight="1" x14ac:dyDescent="0.25">
      <c r="A153" s="63" t="s">
        <v>273</v>
      </c>
      <c r="B153" s="9" t="s">
        <v>272</v>
      </c>
      <c r="C153" s="9" t="s">
        <v>271</v>
      </c>
      <c r="D153" s="11">
        <f>5388700-15.78</f>
        <v>5388684.2199999997</v>
      </c>
      <c r="E153" s="11">
        <f>5388700-15.78</f>
        <v>5388684.2199999997</v>
      </c>
      <c r="F153" s="11">
        <f>5542600-20.83</f>
        <v>5542579.1699999999</v>
      </c>
    </row>
    <row r="154" spans="1:29" ht="30" customHeight="1" x14ac:dyDescent="0.25">
      <c r="A154" s="63" t="s">
        <v>442</v>
      </c>
      <c r="B154" s="9" t="s">
        <v>7</v>
      </c>
      <c r="C154" s="9" t="s">
        <v>440</v>
      </c>
      <c r="D154" s="11">
        <f>+D155</f>
        <v>28585684.68</v>
      </c>
      <c r="E154" s="11">
        <f t="shared" ref="E154:F154" si="23">+E155</f>
        <v>0</v>
      </c>
      <c r="F154" s="11">
        <f t="shared" si="23"/>
        <v>0</v>
      </c>
    </row>
    <row r="155" spans="1:29" ht="30" customHeight="1" x14ac:dyDescent="0.25">
      <c r="A155" s="63" t="s">
        <v>441</v>
      </c>
      <c r="B155" s="9" t="s">
        <v>384</v>
      </c>
      <c r="C155" s="9" t="s">
        <v>439</v>
      </c>
      <c r="D155" s="11">
        <v>28585684.68</v>
      </c>
      <c r="E155" s="11">
        <v>0</v>
      </c>
      <c r="F155" s="11">
        <v>0</v>
      </c>
    </row>
    <row r="156" spans="1:29" ht="17.399999999999999" customHeight="1" x14ac:dyDescent="0.25">
      <c r="A156" s="63" t="s">
        <v>423</v>
      </c>
      <c r="B156" s="9" t="s">
        <v>7</v>
      </c>
      <c r="C156" s="9" t="s">
        <v>394</v>
      </c>
      <c r="D156" s="11">
        <f>+D157</f>
        <v>4830435.26</v>
      </c>
      <c r="E156" s="11">
        <f t="shared" ref="E156:F156" si="24">+E157</f>
        <v>0</v>
      </c>
      <c r="F156" s="11">
        <f t="shared" si="24"/>
        <v>0</v>
      </c>
    </row>
    <row r="157" spans="1:29" ht="27.6" customHeight="1" x14ac:dyDescent="0.25">
      <c r="A157" s="63" t="s">
        <v>422</v>
      </c>
      <c r="B157" s="9" t="s">
        <v>272</v>
      </c>
      <c r="C157" s="9" t="s">
        <v>393</v>
      </c>
      <c r="D157" s="11">
        <v>4830435.26</v>
      </c>
      <c r="E157" s="11">
        <v>0</v>
      </c>
      <c r="F157" s="11">
        <v>0</v>
      </c>
    </row>
    <row r="158" spans="1:29" ht="30.6" customHeight="1" x14ac:dyDescent="0.25">
      <c r="A158" s="67" t="s">
        <v>389</v>
      </c>
      <c r="B158" s="9" t="s">
        <v>7</v>
      </c>
      <c r="C158" s="9" t="s">
        <v>390</v>
      </c>
      <c r="D158" s="11">
        <f>+D159</f>
        <v>44263500.969999999</v>
      </c>
      <c r="E158" s="11">
        <f t="shared" ref="E158:F158" si="25">+E159</f>
        <v>0</v>
      </c>
      <c r="F158" s="11">
        <f t="shared" si="25"/>
        <v>0</v>
      </c>
    </row>
    <row r="159" spans="1:29" ht="30.6" customHeight="1" x14ac:dyDescent="0.25">
      <c r="A159" s="63" t="s">
        <v>387</v>
      </c>
      <c r="B159" s="9" t="s">
        <v>83</v>
      </c>
      <c r="C159" s="9" t="s">
        <v>388</v>
      </c>
      <c r="D159" s="11">
        <v>44263500.969999999</v>
      </c>
      <c r="E159" s="11">
        <v>0</v>
      </c>
      <c r="F159" s="11">
        <v>0</v>
      </c>
    </row>
    <row r="160" spans="1:29" ht="15" customHeight="1" x14ac:dyDescent="0.25">
      <c r="A160" s="68" t="s">
        <v>191</v>
      </c>
      <c r="B160" s="9" t="s">
        <v>7</v>
      </c>
      <c r="C160" s="18" t="s">
        <v>240</v>
      </c>
      <c r="D160" s="11">
        <f>+D161</f>
        <v>149386849</v>
      </c>
      <c r="E160" s="11">
        <f>+E161</f>
        <v>84716900</v>
      </c>
      <c r="F160" s="11">
        <f>+F161</f>
        <v>63364800</v>
      </c>
    </row>
    <row r="161" spans="1:23" ht="16.8" customHeight="1" x14ac:dyDescent="0.25">
      <c r="A161" s="68" t="s">
        <v>192</v>
      </c>
      <c r="B161" s="9" t="s">
        <v>7</v>
      </c>
      <c r="C161" s="18" t="s">
        <v>241</v>
      </c>
      <c r="D161" s="11">
        <f>+D163+D168+D167+D164+D169+D170+D165+D162+D166</f>
        <v>149386849</v>
      </c>
      <c r="E161" s="11">
        <f t="shared" ref="E161:F161" si="26">+E163+E168+E167+E164+E169+E170+E165+E162</f>
        <v>84716900</v>
      </c>
      <c r="F161" s="11">
        <f t="shared" si="26"/>
        <v>63364800</v>
      </c>
    </row>
    <row r="162" spans="1:23" ht="44.4" customHeight="1" x14ac:dyDescent="0.25">
      <c r="A162" s="139" t="s">
        <v>424</v>
      </c>
      <c r="B162" s="9" t="s">
        <v>272</v>
      </c>
      <c r="C162" s="18" t="s">
        <v>241</v>
      </c>
      <c r="D162" s="22">
        <v>19200</v>
      </c>
      <c r="E162" s="22">
        <v>28800</v>
      </c>
      <c r="F162" s="22">
        <v>28800</v>
      </c>
    </row>
    <row r="163" spans="1:23" ht="73.2" customHeight="1" x14ac:dyDescent="0.25">
      <c r="A163" s="70" t="s">
        <v>361</v>
      </c>
      <c r="B163" s="9" t="s">
        <v>149</v>
      </c>
      <c r="C163" s="18" t="s">
        <v>241</v>
      </c>
      <c r="D163" s="11">
        <v>2986600</v>
      </c>
      <c r="E163" s="11">
        <v>2986600</v>
      </c>
      <c r="F163" s="11">
        <v>2986600</v>
      </c>
    </row>
    <row r="164" spans="1:23" ht="69" customHeight="1" x14ac:dyDescent="0.25">
      <c r="A164" s="66" t="s">
        <v>425</v>
      </c>
      <c r="B164" s="9" t="s">
        <v>149</v>
      </c>
      <c r="C164" s="18" t="s">
        <v>241</v>
      </c>
      <c r="D164" s="11">
        <v>9611300</v>
      </c>
      <c r="E164" s="11">
        <v>6351200</v>
      </c>
      <c r="F164" s="11">
        <v>6351200</v>
      </c>
    </row>
    <row r="165" spans="1:23" ht="57.6" customHeight="1" x14ac:dyDescent="0.25">
      <c r="A165" s="79" t="s">
        <v>426</v>
      </c>
      <c r="B165" s="9" t="s">
        <v>149</v>
      </c>
      <c r="C165" s="18" t="s">
        <v>241</v>
      </c>
      <c r="D165" s="11">
        <v>4826300</v>
      </c>
      <c r="E165" s="11">
        <v>0</v>
      </c>
      <c r="F165" s="11">
        <v>0</v>
      </c>
    </row>
    <row r="166" spans="1:23" ht="70.2" customHeight="1" x14ac:dyDescent="0.25">
      <c r="A166" s="140" t="s">
        <v>427</v>
      </c>
      <c r="B166" s="9" t="s">
        <v>149</v>
      </c>
      <c r="C166" s="18" t="s">
        <v>241</v>
      </c>
      <c r="D166" s="11">
        <v>6166049</v>
      </c>
      <c r="E166" s="11">
        <v>0</v>
      </c>
      <c r="F166" s="11">
        <v>0</v>
      </c>
    </row>
    <row r="167" spans="1:23" ht="136.19999999999999" customHeight="1" x14ac:dyDescent="0.25">
      <c r="A167" s="141" t="s">
        <v>363</v>
      </c>
      <c r="B167" s="9" t="s">
        <v>150</v>
      </c>
      <c r="C167" s="18" t="s">
        <v>241</v>
      </c>
      <c r="D167" s="11">
        <f>36300800+73332600</f>
        <v>109633400</v>
      </c>
      <c r="E167" s="11">
        <f>802500+56602600</f>
        <v>57405100</v>
      </c>
      <c r="F167" s="11">
        <f>1198800+37799400</f>
        <v>38998200</v>
      </c>
    </row>
    <row r="168" spans="1:23" ht="42.6" customHeight="1" x14ac:dyDescent="0.25">
      <c r="A168" s="70" t="s">
        <v>366</v>
      </c>
      <c r="B168" s="9" t="s">
        <v>151</v>
      </c>
      <c r="C168" s="18" t="s">
        <v>241</v>
      </c>
      <c r="D168" s="11">
        <v>15000000</v>
      </c>
      <c r="E168" s="11">
        <v>15000000</v>
      </c>
      <c r="F168" s="11">
        <v>15000000</v>
      </c>
    </row>
    <row r="169" spans="1:23" ht="69" customHeight="1" x14ac:dyDescent="0.25">
      <c r="A169" s="62" t="s">
        <v>428</v>
      </c>
      <c r="B169" s="9" t="s">
        <v>83</v>
      </c>
      <c r="C169" s="18" t="s">
        <v>241</v>
      </c>
      <c r="D169" s="11">
        <v>1144000</v>
      </c>
      <c r="E169" s="11">
        <v>0</v>
      </c>
      <c r="F169" s="11">
        <v>0</v>
      </c>
    </row>
    <row r="170" spans="1:23" ht="79.2" x14ac:dyDescent="0.25">
      <c r="A170" s="79" t="s">
        <v>365</v>
      </c>
      <c r="B170" s="9" t="s">
        <v>83</v>
      </c>
      <c r="C170" s="18" t="s">
        <v>241</v>
      </c>
      <c r="D170" s="11">
        <v>0</v>
      </c>
      <c r="E170" s="22">
        <v>2945200</v>
      </c>
      <c r="F170" s="11">
        <v>0</v>
      </c>
    </row>
    <row r="171" spans="1:23" ht="18.600000000000001" customHeight="1" x14ac:dyDescent="0.25">
      <c r="A171" s="68" t="s">
        <v>193</v>
      </c>
      <c r="B171" s="9" t="s">
        <v>7</v>
      </c>
      <c r="C171" s="12" t="s">
        <v>242</v>
      </c>
      <c r="D171" s="11">
        <f>+D172+D174+D191+D187+D189</f>
        <v>1514293200</v>
      </c>
      <c r="E171" s="11">
        <f>+E172+E174+E191+E187</f>
        <v>1464099100</v>
      </c>
      <c r="F171" s="11">
        <f>+F172+F174+F191+F187</f>
        <v>1464200400</v>
      </c>
    </row>
    <row r="172" spans="1:23" s="21" customFormat="1" ht="42.6" customHeight="1" x14ac:dyDescent="0.3">
      <c r="A172" s="68" t="s">
        <v>194</v>
      </c>
      <c r="B172" s="9" t="s">
        <v>7</v>
      </c>
      <c r="C172" s="12" t="s">
        <v>243</v>
      </c>
      <c r="D172" s="11">
        <f>+D173</f>
        <v>59958600</v>
      </c>
      <c r="E172" s="11">
        <f>+E173</f>
        <v>59958600</v>
      </c>
      <c r="F172" s="11">
        <f>+F173</f>
        <v>59958600</v>
      </c>
      <c r="W172" s="6"/>
    </row>
    <row r="173" spans="1:23" s="21" customFormat="1" ht="39.6" x14ac:dyDescent="0.3">
      <c r="A173" s="68" t="s">
        <v>195</v>
      </c>
      <c r="B173" s="9" t="s">
        <v>83</v>
      </c>
      <c r="C173" s="12" t="s">
        <v>244</v>
      </c>
      <c r="D173" s="22">
        <v>59958600</v>
      </c>
      <c r="E173" s="22">
        <v>59958600</v>
      </c>
      <c r="F173" s="22">
        <v>59958600</v>
      </c>
      <c r="W173" s="6"/>
    </row>
    <row r="174" spans="1:23" ht="26.4" x14ac:dyDescent="0.25">
      <c r="A174" s="68" t="s">
        <v>196</v>
      </c>
      <c r="B174" s="9" t="s">
        <v>7</v>
      </c>
      <c r="C174" s="9" t="s">
        <v>245</v>
      </c>
      <c r="D174" s="11">
        <f>+D175</f>
        <v>38065600</v>
      </c>
      <c r="E174" s="11">
        <f>+E175</f>
        <v>35043700</v>
      </c>
      <c r="F174" s="11">
        <f>+F175</f>
        <v>35043700</v>
      </c>
    </row>
    <row r="175" spans="1:23" s="21" customFormat="1" ht="26.4" x14ac:dyDescent="0.3">
      <c r="A175" s="68" t="s">
        <v>197</v>
      </c>
      <c r="B175" s="9" t="s">
        <v>7</v>
      </c>
      <c r="C175" s="9" t="s">
        <v>246</v>
      </c>
      <c r="D175" s="11">
        <f>SUM(D176:D186)</f>
        <v>38065600</v>
      </c>
      <c r="E175" s="11">
        <f>SUM(E176:E186)</f>
        <v>35043700</v>
      </c>
      <c r="F175" s="11">
        <f>SUM(F176:F186)</f>
        <v>35043700</v>
      </c>
      <c r="W175" s="6"/>
    </row>
    <row r="176" spans="1:23" ht="39.6" x14ac:dyDescent="0.25">
      <c r="A176" s="68" t="s">
        <v>437</v>
      </c>
      <c r="B176" s="9" t="s">
        <v>149</v>
      </c>
      <c r="C176" s="9" t="s">
        <v>246</v>
      </c>
      <c r="D176" s="22">
        <v>25089500</v>
      </c>
      <c r="E176" s="22">
        <v>25089500</v>
      </c>
      <c r="F176" s="22">
        <v>25089500</v>
      </c>
    </row>
    <row r="177" spans="1:23" ht="33" customHeight="1" x14ac:dyDescent="0.25">
      <c r="A177" s="84" t="s">
        <v>429</v>
      </c>
      <c r="B177" s="9" t="s">
        <v>149</v>
      </c>
      <c r="C177" s="9" t="s">
        <v>246</v>
      </c>
      <c r="D177" s="22">
        <v>3021900</v>
      </c>
      <c r="E177" s="22">
        <v>0</v>
      </c>
      <c r="F177" s="22">
        <v>0</v>
      </c>
    </row>
    <row r="178" spans="1:23" s="21" customFormat="1" ht="40.200000000000003" customHeight="1" x14ac:dyDescent="0.3">
      <c r="A178" s="68" t="s">
        <v>432</v>
      </c>
      <c r="B178" s="9" t="s">
        <v>150</v>
      </c>
      <c r="C178" s="9" t="s">
        <v>246</v>
      </c>
      <c r="D178" s="11">
        <v>45900</v>
      </c>
      <c r="E178" s="11">
        <v>45900</v>
      </c>
      <c r="F178" s="11">
        <v>45900</v>
      </c>
      <c r="W178" s="6"/>
    </row>
    <row r="179" spans="1:23" s="21" customFormat="1" ht="26.4" x14ac:dyDescent="0.3">
      <c r="A179" s="68" t="s">
        <v>200</v>
      </c>
      <c r="B179" s="9" t="s">
        <v>150</v>
      </c>
      <c r="C179" s="9" t="s">
        <v>246</v>
      </c>
      <c r="D179" s="22">
        <v>137700</v>
      </c>
      <c r="E179" s="22">
        <v>137700</v>
      </c>
      <c r="F179" s="22">
        <v>137700</v>
      </c>
      <c r="W179" s="6"/>
    </row>
    <row r="180" spans="1:23" s="21" customFormat="1" ht="57.6" customHeight="1" x14ac:dyDescent="0.3">
      <c r="A180" s="68" t="s">
        <v>430</v>
      </c>
      <c r="B180" s="9" t="s">
        <v>151</v>
      </c>
      <c r="C180" s="9" t="s">
        <v>246</v>
      </c>
      <c r="D180" s="22">
        <v>3303900</v>
      </c>
      <c r="E180" s="22">
        <v>3303900</v>
      </c>
      <c r="F180" s="22">
        <v>3303900</v>
      </c>
      <c r="W180" s="6"/>
    </row>
    <row r="181" spans="1:23" s="21" customFormat="1" ht="26.4" x14ac:dyDescent="0.3">
      <c r="A181" s="68" t="s">
        <v>431</v>
      </c>
      <c r="B181" s="9" t="s">
        <v>151</v>
      </c>
      <c r="C181" s="9" t="s">
        <v>246</v>
      </c>
      <c r="D181" s="22">
        <v>859500</v>
      </c>
      <c r="E181" s="22">
        <v>859500</v>
      </c>
      <c r="F181" s="22">
        <v>859500</v>
      </c>
      <c r="W181" s="6"/>
    </row>
    <row r="182" spans="1:23" ht="52.8" x14ac:dyDescent="0.25">
      <c r="A182" s="68" t="s">
        <v>438</v>
      </c>
      <c r="B182" s="9" t="s">
        <v>151</v>
      </c>
      <c r="C182" s="9" t="s">
        <v>246</v>
      </c>
      <c r="D182" s="22">
        <v>2597400</v>
      </c>
      <c r="E182" s="22">
        <v>2597400</v>
      </c>
      <c r="F182" s="22">
        <v>2597400</v>
      </c>
    </row>
    <row r="183" spans="1:23" s="21" customFormat="1" ht="66.599999999999994" customHeight="1" x14ac:dyDescent="0.3">
      <c r="A183" s="68" t="s">
        <v>204</v>
      </c>
      <c r="B183" s="9" t="s">
        <v>151</v>
      </c>
      <c r="C183" s="9" t="s">
        <v>246</v>
      </c>
      <c r="D183" s="78">
        <v>700</v>
      </c>
      <c r="E183" s="78">
        <v>700</v>
      </c>
      <c r="F183" s="78">
        <v>700</v>
      </c>
      <c r="W183" s="6"/>
    </row>
    <row r="184" spans="1:23" ht="39.6" x14ac:dyDescent="0.25">
      <c r="A184" s="68" t="s">
        <v>434</v>
      </c>
      <c r="B184" s="9" t="s">
        <v>151</v>
      </c>
      <c r="C184" s="9" t="s">
        <v>246</v>
      </c>
      <c r="D184" s="22">
        <v>1719000</v>
      </c>
      <c r="E184" s="22">
        <v>1719000</v>
      </c>
      <c r="F184" s="22">
        <v>1719000</v>
      </c>
    </row>
    <row r="185" spans="1:23" ht="26.4" x14ac:dyDescent="0.25">
      <c r="A185" s="68" t="s">
        <v>435</v>
      </c>
      <c r="B185" s="9" t="s">
        <v>151</v>
      </c>
      <c r="C185" s="9" t="s">
        <v>246</v>
      </c>
      <c r="D185" s="22">
        <v>4900</v>
      </c>
      <c r="E185" s="22">
        <v>4900</v>
      </c>
      <c r="F185" s="22">
        <v>4900</v>
      </c>
    </row>
    <row r="186" spans="1:23" ht="52.8" x14ac:dyDescent="0.25">
      <c r="A186" s="76" t="s">
        <v>433</v>
      </c>
      <c r="B186" s="9" t="s">
        <v>83</v>
      </c>
      <c r="C186" s="9" t="s">
        <v>246</v>
      </c>
      <c r="D186" s="22">
        <f>705200+580000</f>
        <v>1285200</v>
      </c>
      <c r="E186" s="22">
        <f>705200+580000</f>
        <v>1285200</v>
      </c>
      <c r="F186" s="22">
        <f>705200+580000</f>
        <v>1285200</v>
      </c>
    </row>
    <row r="187" spans="1:23" ht="52.8" x14ac:dyDescent="0.25">
      <c r="A187" s="68" t="s">
        <v>207</v>
      </c>
      <c r="B187" s="9" t="s">
        <v>7</v>
      </c>
      <c r="C187" s="23" t="s">
        <v>247</v>
      </c>
      <c r="D187" s="22">
        <f>+D188</f>
        <v>11200</v>
      </c>
      <c r="E187" s="22">
        <f>+E188</f>
        <v>12100</v>
      </c>
      <c r="F187" s="22">
        <f>+F188</f>
        <v>113400</v>
      </c>
    </row>
    <row r="188" spans="1:23" ht="52.8" x14ac:dyDescent="0.25">
      <c r="A188" s="68" t="s">
        <v>208</v>
      </c>
      <c r="B188" s="9" t="s">
        <v>151</v>
      </c>
      <c r="C188" s="23" t="s">
        <v>338</v>
      </c>
      <c r="D188" s="22">
        <v>11200</v>
      </c>
      <c r="E188" s="22">
        <v>12100</v>
      </c>
      <c r="F188" s="22">
        <v>113400</v>
      </c>
    </row>
    <row r="189" spans="1:23" ht="27" customHeight="1" x14ac:dyDescent="0.25">
      <c r="A189" s="68" t="s">
        <v>339</v>
      </c>
      <c r="B189" s="9" t="s">
        <v>7</v>
      </c>
      <c r="C189" s="23" t="s">
        <v>335</v>
      </c>
      <c r="D189" s="22">
        <f>D190</f>
        <v>1278900</v>
      </c>
      <c r="E189" s="22">
        <f>E190</f>
        <v>0</v>
      </c>
      <c r="F189" s="22">
        <f>F190</f>
        <v>0</v>
      </c>
    </row>
    <row r="190" spans="1:23" ht="28.8" customHeight="1" x14ac:dyDescent="0.25">
      <c r="A190" s="68" t="s">
        <v>340</v>
      </c>
      <c r="B190" s="9" t="s">
        <v>151</v>
      </c>
      <c r="C190" s="23" t="s">
        <v>334</v>
      </c>
      <c r="D190" s="22">
        <v>1278900</v>
      </c>
      <c r="E190" s="22">
        <v>0</v>
      </c>
      <c r="F190" s="22">
        <v>0</v>
      </c>
    </row>
    <row r="191" spans="1:23" x14ac:dyDescent="0.25">
      <c r="A191" s="68" t="s">
        <v>209</v>
      </c>
      <c r="B191" s="9" t="s">
        <v>7</v>
      </c>
      <c r="C191" s="12" t="s">
        <v>248</v>
      </c>
      <c r="D191" s="11">
        <f>+D192</f>
        <v>1414978900</v>
      </c>
      <c r="E191" s="11">
        <f>+E192</f>
        <v>1369084700</v>
      </c>
      <c r="F191" s="11">
        <f>+F192</f>
        <v>1369084700</v>
      </c>
    </row>
    <row r="192" spans="1:23" x14ac:dyDescent="0.25">
      <c r="A192" s="68" t="s">
        <v>210</v>
      </c>
      <c r="B192" s="9" t="s">
        <v>7</v>
      </c>
      <c r="C192" s="12" t="s">
        <v>249</v>
      </c>
      <c r="D192" s="11">
        <f>+D193+D194</f>
        <v>1414978900</v>
      </c>
      <c r="E192" s="11">
        <f>+E193+E194</f>
        <v>1369084700</v>
      </c>
      <c r="F192" s="11">
        <f>+F193+F194</f>
        <v>1369084700</v>
      </c>
    </row>
    <row r="193" spans="1:6" ht="79.2" x14ac:dyDescent="0.25">
      <c r="A193" s="68" t="s">
        <v>436</v>
      </c>
      <c r="B193" s="9" t="s">
        <v>149</v>
      </c>
      <c r="C193" s="12" t="s">
        <v>270</v>
      </c>
      <c r="D193" s="20">
        <f>13385600+656480900</f>
        <v>669866500</v>
      </c>
      <c r="E193" s="20">
        <v>656480900</v>
      </c>
      <c r="F193" s="20">
        <v>656480900</v>
      </c>
    </row>
    <row r="194" spans="1:6" ht="56.4" customHeight="1" x14ac:dyDescent="0.25">
      <c r="A194" s="68" t="s">
        <v>212</v>
      </c>
      <c r="B194" s="9" t="s">
        <v>149</v>
      </c>
      <c r="C194" s="12" t="s">
        <v>249</v>
      </c>
      <c r="D194" s="20">
        <f>32508600+712603800</f>
        <v>745112400</v>
      </c>
      <c r="E194" s="20">
        <v>712603800</v>
      </c>
      <c r="F194" s="20">
        <v>712603800</v>
      </c>
    </row>
    <row r="195" spans="1:6" x14ac:dyDescent="0.25">
      <c r="A195" s="68" t="s">
        <v>397</v>
      </c>
      <c r="B195" s="9" t="s">
        <v>7</v>
      </c>
      <c r="C195" s="12" t="s">
        <v>398</v>
      </c>
      <c r="D195" s="20">
        <f>+D196</f>
        <v>1000000</v>
      </c>
      <c r="E195" s="20">
        <f t="shared" ref="E195:F195" si="27">+E196</f>
        <v>0</v>
      </c>
      <c r="F195" s="20">
        <f t="shared" si="27"/>
        <v>0</v>
      </c>
    </row>
    <row r="196" spans="1:6" ht="31.2" customHeight="1" x14ac:dyDescent="0.25">
      <c r="A196" s="68" t="s">
        <v>399</v>
      </c>
      <c r="B196" s="9" t="s">
        <v>7</v>
      </c>
      <c r="C196" s="12" t="s">
        <v>400</v>
      </c>
      <c r="D196" s="20">
        <f>+D197</f>
        <v>1000000</v>
      </c>
      <c r="E196" s="20">
        <f t="shared" ref="E196:F196" si="28">+E197</f>
        <v>0</v>
      </c>
      <c r="F196" s="20">
        <f t="shared" si="28"/>
        <v>0</v>
      </c>
    </row>
    <row r="197" spans="1:6" ht="30.6" customHeight="1" x14ac:dyDescent="0.25">
      <c r="A197" s="68" t="s">
        <v>401</v>
      </c>
      <c r="B197" s="9" t="s">
        <v>272</v>
      </c>
      <c r="C197" s="12" t="s">
        <v>402</v>
      </c>
      <c r="D197" s="20">
        <v>1000000</v>
      </c>
      <c r="E197" s="20">
        <v>0</v>
      </c>
      <c r="F197" s="20">
        <v>0</v>
      </c>
    </row>
    <row r="198" spans="1:6" x14ac:dyDescent="0.25">
      <c r="A198" s="70" t="s">
        <v>213</v>
      </c>
      <c r="B198" s="9" t="s">
        <v>7</v>
      </c>
      <c r="C198" s="16" t="s">
        <v>255</v>
      </c>
      <c r="D198" s="24">
        <f t="shared" ref="D198:F199" si="29">+D199</f>
        <v>3015000</v>
      </c>
      <c r="E198" s="24">
        <f t="shared" si="29"/>
        <v>0</v>
      </c>
      <c r="F198" s="24">
        <f t="shared" si="29"/>
        <v>0</v>
      </c>
    </row>
    <row r="199" spans="1:6" x14ac:dyDescent="0.25">
      <c r="A199" s="70" t="s">
        <v>257</v>
      </c>
      <c r="B199" s="9" t="s">
        <v>7</v>
      </c>
      <c r="C199" s="16" t="s">
        <v>256</v>
      </c>
      <c r="D199" s="24">
        <f t="shared" si="29"/>
        <v>3015000</v>
      </c>
      <c r="E199" s="24">
        <f t="shared" si="29"/>
        <v>0</v>
      </c>
      <c r="F199" s="24">
        <f t="shared" si="29"/>
        <v>0</v>
      </c>
    </row>
    <row r="200" spans="1:6" ht="21.6" customHeight="1" x14ac:dyDescent="0.25">
      <c r="A200" s="70" t="s">
        <v>214</v>
      </c>
      <c r="B200" s="9" t="s">
        <v>151</v>
      </c>
      <c r="C200" s="18" t="s">
        <v>250</v>
      </c>
      <c r="D200" s="24">
        <v>3015000</v>
      </c>
      <c r="E200" s="20">
        <v>0</v>
      </c>
      <c r="F200" s="20">
        <v>0</v>
      </c>
    </row>
    <row r="201" spans="1:6" ht="43.8" customHeight="1" x14ac:dyDescent="0.25">
      <c r="A201" s="62" t="s">
        <v>444</v>
      </c>
      <c r="B201" s="9" t="s">
        <v>7</v>
      </c>
      <c r="C201" s="86" t="s">
        <v>369</v>
      </c>
      <c r="D201" s="24">
        <f>+D202</f>
        <v>44620</v>
      </c>
      <c r="E201" s="24">
        <f t="shared" ref="E201:F201" si="30">+E202</f>
        <v>0</v>
      </c>
      <c r="F201" s="24">
        <f t="shared" si="30"/>
        <v>0</v>
      </c>
    </row>
    <row r="202" spans="1:6" ht="71.400000000000006" customHeight="1" x14ac:dyDescent="0.25">
      <c r="A202" s="62" t="s">
        <v>370</v>
      </c>
      <c r="B202" s="9" t="s">
        <v>7</v>
      </c>
      <c r="C202" s="86" t="s">
        <v>371</v>
      </c>
      <c r="D202" s="24">
        <f>+D203</f>
        <v>44620</v>
      </c>
      <c r="E202" s="24">
        <f>+E204</f>
        <v>0</v>
      </c>
      <c r="F202" s="24">
        <f>+F204</f>
        <v>0</v>
      </c>
    </row>
    <row r="203" spans="1:6" ht="67.8" customHeight="1" x14ac:dyDescent="0.25">
      <c r="A203" s="62" t="s">
        <v>372</v>
      </c>
      <c r="B203" s="9" t="s">
        <v>7</v>
      </c>
      <c r="C203" s="86" t="s">
        <v>373</v>
      </c>
      <c r="D203" s="24">
        <f>+D204</f>
        <v>44620</v>
      </c>
      <c r="E203" s="24">
        <v>0</v>
      </c>
      <c r="F203" s="24">
        <v>0</v>
      </c>
    </row>
    <row r="204" spans="1:6" ht="30" customHeight="1" x14ac:dyDescent="0.25">
      <c r="A204" s="62" t="s">
        <v>443</v>
      </c>
      <c r="B204" s="9" t="s">
        <v>7</v>
      </c>
      <c r="C204" s="87" t="s">
        <v>375</v>
      </c>
      <c r="D204" s="24">
        <f>+D205</f>
        <v>44620</v>
      </c>
      <c r="E204" s="24">
        <f t="shared" ref="E204:F204" si="31">+E205</f>
        <v>0</v>
      </c>
      <c r="F204" s="24">
        <f t="shared" si="31"/>
        <v>0</v>
      </c>
    </row>
    <row r="205" spans="1:6" ht="29.4" customHeight="1" x14ac:dyDescent="0.25">
      <c r="A205" s="62" t="s">
        <v>376</v>
      </c>
      <c r="B205" s="9" t="s">
        <v>151</v>
      </c>
      <c r="C205" s="86" t="s">
        <v>377</v>
      </c>
      <c r="D205" s="11">
        <v>44620</v>
      </c>
      <c r="E205" s="11">
        <v>0</v>
      </c>
      <c r="F205" s="11">
        <v>0</v>
      </c>
    </row>
    <row r="206" spans="1:6" ht="26.4" x14ac:dyDescent="0.25">
      <c r="A206" s="62" t="s">
        <v>378</v>
      </c>
      <c r="B206" s="9" t="s">
        <v>7</v>
      </c>
      <c r="C206" s="86" t="s">
        <v>379</v>
      </c>
      <c r="D206" s="24">
        <f>+D207</f>
        <v>-3410278.3100000005</v>
      </c>
      <c r="E206" s="24">
        <f t="shared" ref="E206:F206" si="32">+E207</f>
        <v>0</v>
      </c>
      <c r="F206" s="24">
        <f t="shared" si="32"/>
        <v>0</v>
      </c>
    </row>
    <row r="207" spans="1:6" ht="40.200000000000003" customHeight="1" x14ac:dyDescent="0.25">
      <c r="A207" s="62" t="s">
        <v>446</v>
      </c>
      <c r="B207" s="9" t="s">
        <v>7</v>
      </c>
      <c r="C207" s="86" t="s">
        <v>445</v>
      </c>
      <c r="D207" s="24">
        <f>+D208+D209+D210+D211+D212+D213+D214</f>
        <v>-3410278.3100000005</v>
      </c>
      <c r="E207" s="24">
        <f t="shared" ref="E207:F207" si="33">+E208+E209+E210+E211+E212+E213+E214</f>
        <v>0</v>
      </c>
      <c r="F207" s="24">
        <f t="shared" si="33"/>
        <v>0</v>
      </c>
    </row>
    <row r="208" spans="1:6" ht="39.6" customHeight="1" x14ac:dyDescent="0.25">
      <c r="A208" s="138" t="s">
        <v>380</v>
      </c>
      <c r="B208" s="9" t="s">
        <v>151</v>
      </c>
      <c r="C208" s="89" t="s">
        <v>381</v>
      </c>
      <c r="D208" s="11">
        <f>-12583.17-44620</f>
        <v>-57203.17</v>
      </c>
      <c r="E208" s="20">
        <v>0</v>
      </c>
      <c r="F208" s="20">
        <v>0</v>
      </c>
    </row>
    <row r="209" spans="1:31" ht="43.8" customHeight="1" x14ac:dyDescent="0.25">
      <c r="A209" s="88" t="s">
        <v>385</v>
      </c>
      <c r="B209" s="9" t="s">
        <v>384</v>
      </c>
      <c r="C209" s="89" t="s">
        <v>386</v>
      </c>
      <c r="D209" s="11">
        <f>-399301.34-535210.33</f>
        <v>-934511.66999999993</v>
      </c>
      <c r="E209" s="20">
        <v>0</v>
      </c>
      <c r="F209" s="20">
        <v>0</v>
      </c>
    </row>
    <row r="210" spans="1:31" ht="39.6" x14ac:dyDescent="0.25">
      <c r="A210" s="88" t="s">
        <v>382</v>
      </c>
      <c r="B210" s="9" t="s">
        <v>272</v>
      </c>
      <c r="C210" s="89" t="s">
        <v>383</v>
      </c>
      <c r="D210" s="11">
        <v>-1014393.91</v>
      </c>
      <c r="E210" s="20">
        <v>0</v>
      </c>
      <c r="F210" s="20">
        <v>0</v>
      </c>
    </row>
    <row r="211" spans="1:31" ht="40.950000000000003" customHeight="1" x14ac:dyDescent="0.25">
      <c r="A211" s="88" t="s">
        <v>382</v>
      </c>
      <c r="B211" s="9" t="s">
        <v>149</v>
      </c>
      <c r="C211" s="89" t="s">
        <v>383</v>
      </c>
      <c r="D211" s="11">
        <v>-2063.58</v>
      </c>
      <c r="E211" s="20">
        <v>0</v>
      </c>
      <c r="F211" s="20">
        <v>0</v>
      </c>
    </row>
    <row r="212" spans="1:31" ht="39.6" x14ac:dyDescent="0.25">
      <c r="A212" s="88" t="s">
        <v>382</v>
      </c>
      <c r="B212" s="9" t="s">
        <v>150</v>
      </c>
      <c r="C212" s="89" t="s">
        <v>383</v>
      </c>
      <c r="D212" s="11">
        <f>-1.01-0.01</f>
        <v>-1.02</v>
      </c>
      <c r="E212" s="20">
        <v>0</v>
      </c>
      <c r="F212" s="20">
        <v>0</v>
      </c>
    </row>
    <row r="213" spans="1:31" ht="39.6" x14ac:dyDescent="0.25">
      <c r="A213" s="88" t="s">
        <v>382</v>
      </c>
      <c r="B213" s="9" t="s">
        <v>151</v>
      </c>
      <c r="C213" s="89" t="s">
        <v>383</v>
      </c>
      <c r="D213" s="11">
        <f>-3075-0.03-153.91-59.36</f>
        <v>-3288.3</v>
      </c>
      <c r="E213" s="20">
        <v>0</v>
      </c>
      <c r="F213" s="20">
        <v>0</v>
      </c>
    </row>
    <row r="214" spans="1:31" ht="39.6" x14ac:dyDescent="0.25">
      <c r="A214" s="88" t="s">
        <v>382</v>
      </c>
      <c r="B214" s="9" t="s">
        <v>83</v>
      </c>
      <c r="C214" s="89" t="s">
        <v>383</v>
      </c>
      <c r="D214" s="11">
        <f>-300-1382054.83-16461.83</f>
        <v>-1398816.6600000001</v>
      </c>
      <c r="E214" s="20">
        <v>0</v>
      </c>
      <c r="F214" s="20">
        <v>0</v>
      </c>
    </row>
    <row r="215" spans="1:31" s="25" customFormat="1" ht="13.8" x14ac:dyDescent="0.25">
      <c r="A215" s="68" t="s">
        <v>215</v>
      </c>
      <c r="B215" s="9"/>
      <c r="C215" s="12"/>
      <c r="D215" s="11">
        <f>+D10+D146</f>
        <v>2699075261.8200002</v>
      </c>
      <c r="E215" s="11">
        <f>+E10+E146</f>
        <v>2470776287.2200003</v>
      </c>
      <c r="F215" s="11">
        <f>+F10+F146</f>
        <v>2492958137.1700001</v>
      </c>
      <c r="W215" s="53"/>
      <c r="AE215" s="137"/>
    </row>
    <row r="216" spans="1:31" s="26" customFormat="1" ht="31.8" customHeight="1" x14ac:dyDescent="0.25">
      <c r="A216" s="68" t="s">
        <v>216</v>
      </c>
      <c r="B216" s="9" t="s">
        <v>7</v>
      </c>
      <c r="C216" s="12" t="s">
        <v>469</v>
      </c>
      <c r="D216" s="11">
        <f>+D217+D228+D222</f>
        <v>42336450.100000001</v>
      </c>
      <c r="E216" s="11">
        <f>+E217+E228+E222</f>
        <v>22608458</v>
      </c>
      <c r="F216" s="11">
        <f>+F217+F228+F222</f>
        <v>47647310</v>
      </c>
      <c r="U216" s="27"/>
      <c r="V216" s="27"/>
      <c r="W216" s="54"/>
      <c r="X216" s="27"/>
      <c r="Y216" s="27"/>
    </row>
    <row r="217" spans="1:31" ht="19.2" customHeight="1" x14ac:dyDescent="0.25">
      <c r="A217" s="68" t="s">
        <v>447</v>
      </c>
      <c r="B217" s="9" t="s">
        <v>7</v>
      </c>
      <c r="C217" s="12" t="s">
        <v>217</v>
      </c>
      <c r="D217" s="11">
        <f>+D218+D220</f>
        <v>86894830.200000003</v>
      </c>
      <c r="E217" s="11">
        <f>+E218+E220</f>
        <v>65583372.719999999</v>
      </c>
      <c r="F217" s="11">
        <f>+F218+F220</f>
        <v>69079224.719999999</v>
      </c>
    </row>
    <row r="218" spans="1:31" s="27" customFormat="1" ht="27" customHeight="1" x14ac:dyDescent="0.25">
      <c r="A218" s="68" t="s">
        <v>448</v>
      </c>
      <c r="B218" s="9" t="s">
        <v>7</v>
      </c>
      <c r="C218" s="12" t="s">
        <v>218</v>
      </c>
      <c r="D218" s="11">
        <f>+D219</f>
        <v>87744830.200000003</v>
      </c>
      <c r="E218" s="11">
        <f>+E219</f>
        <v>216929722.91999999</v>
      </c>
      <c r="F218" s="11">
        <f>+F219</f>
        <v>272958947.63999999</v>
      </c>
      <c r="W218" s="54"/>
    </row>
    <row r="219" spans="1:31" s="26" customFormat="1" ht="28.2" customHeight="1" x14ac:dyDescent="0.25">
      <c r="A219" s="68" t="s">
        <v>449</v>
      </c>
      <c r="B219" s="9" t="s">
        <v>150</v>
      </c>
      <c r="C219" s="12" t="s">
        <v>219</v>
      </c>
      <c r="D219" s="11">
        <v>87744830.200000003</v>
      </c>
      <c r="E219" s="11">
        <v>216929722.91999999</v>
      </c>
      <c r="F219" s="11">
        <v>272958947.63999999</v>
      </c>
      <c r="U219" s="27"/>
      <c r="V219" s="27"/>
      <c r="W219" s="54"/>
      <c r="X219" s="27"/>
      <c r="Y219" s="27"/>
    </row>
    <row r="220" spans="1:31" s="26" customFormat="1" ht="28.8" customHeight="1" x14ac:dyDescent="0.25">
      <c r="A220" s="68" t="s">
        <v>450</v>
      </c>
      <c r="B220" s="9" t="s">
        <v>7</v>
      </c>
      <c r="C220" s="12" t="s">
        <v>220</v>
      </c>
      <c r="D220" s="11">
        <f>+D221</f>
        <v>-850000</v>
      </c>
      <c r="E220" s="11">
        <f>+E221</f>
        <v>-151346350.19999999</v>
      </c>
      <c r="F220" s="11">
        <f>+F221</f>
        <v>-203879722.91999999</v>
      </c>
      <c r="U220" s="27"/>
      <c r="V220" s="27"/>
      <c r="W220" s="54"/>
      <c r="X220" s="27"/>
      <c r="Y220" s="27"/>
    </row>
    <row r="221" spans="1:31" s="26" customFormat="1" ht="27" customHeight="1" x14ac:dyDescent="0.25">
      <c r="A221" s="68" t="s">
        <v>468</v>
      </c>
      <c r="B221" s="9" t="s">
        <v>150</v>
      </c>
      <c r="C221" s="12" t="s">
        <v>221</v>
      </c>
      <c r="D221" s="11">
        <v>-850000</v>
      </c>
      <c r="E221" s="11">
        <v>-151346350.19999999</v>
      </c>
      <c r="F221" s="11">
        <v>-203879722.91999999</v>
      </c>
      <c r="U221" s="27"/>
      <c r="V221" s="27"/>
      <c r="W221" s="54"/>
      <c r="X221" s="27"/>
      <c r="Y221" s="27"/>
    </row>
    <row r="222" spans="1:31" s="26" customFormat="1" ht="27" customHeight="1" x14ac:dyDescent="0.25">
      <c r="A222" s="142" t="s">
        <v>451</v>
      </c>
      <c r="B222" s="9" t="s">
        <v>7</v>
      </c>
      <c r="C222" s="143" t="s">
        <v>222</v>
      </c>
      <c r="D222" s="11">
        <f>+D223</f>
        <v>-54589487.100000001</v>
      </c>
      <c r="E222" s="11">
        <f>+E223</f>
        <v>-42974914.719999999</v>
      </c>
      <c r="F222" s="11">
        <f>+F223</f>
        <v>-21431914.719999999</v>
      </c>
      <c r="U222" s="27"/>
      <c r="V222" s="27"/>
      <c r="W222" s="54"/>
      <c r="X222" s="27"/>
      <c r="Y222" s="27"/>
    </row>
    <row r="223" spans="1:31" s="26" customFormat="1" ht="29.4" customHeight="1" x14ac:dyDescent="0.25">
      <c r="A223" s="142" t="s">
        <v>452</v>
      </c>
      <c r="B223" s="9" t="s">
        <v>7</v>
      </c>
      <c r="C223" s="143" t="s">
        <v>223</v>
      </c>
      <c r="D223" s="11">
        <f>+D226+D224</f>
        <v>-54589487.100000001</v>
      </c>
      <c r="E223" s="11">
        <f>+E226+E224</f>
        <v>-42974914.719999999</v>
      </c>
      <c r="F223" s="11">
        <f>+F226+F224</f>
        <v>-21431914.719999999</v>
      </c>
      <c r="U223" s="27"/>
      <c r="V223" s="27"/>
      <c r="W223" s="54"/>
      <c r="X223" s="27"/>
      <c r="Y223" s="27"/>
    </row>
    <row r="224" spans="1:31" s="26" customFormat="1" ht="33" hidden="1" customHeight="1" x14ac:dyDescent="0.25">
      <c r="A224" s="142" t="s">
        <v>453</v>
      </c>
      <c r="B224" s="9" t="s">
        <v>7</v>
      </c>
      <c r="C224" s="143" t="s">
        <v>286</v>
      </c>
      <c r="D224" s="11">
        <f>+D225</f>
        <v>0</v>
      </c>
      <c r="E224" s="11">
        <f>+E225</f>
        <v>0</v>
      </c>
      <c r="F224" s="11">
        <f>+F225</f>
        <v>0</v>
      </c>
      <c r="U224" s="27"/>
      <c r="V224" s="27"/>
      <c r="W224" s="27"/>
      <c r="X224" s="27"/>
      <c r="Y224" s="27"/>
    </row>
    <row r="225" spans="1:25" s="26" customFormat="1" ht="42" hidden="1" customHeight="1" x14ac:dyDescent="0.25">
      <c r="A225" s="142" t="s">
        <v>454</v>
      </c>
      <c r="B225" s="9" t="s">
        <v>150</v>
      </c>
      <c r="C225" s="143" t="s">
        <v>287</v>
      </c>
      <c r="D225" s="11"/>
      <c r="E225" s="11"/>
      <c r="F225" s="11"/>
      <c r="U225" s="27"/>
      <c r="V225" s="27"/>
      <c r="W225" s="27"/>
      <c r="X225" s="27"/>
      <c r="Y225" s="27"/>
    </row>
    <row r="226" spans="1:25" s="26" customFormat="1" ht="41.4" customHeight="1" x14ac:dyDescent="0.25">
      <c r="A226" s="70" t="s">
        <v>455</v>
      </c>
      <c r="B226" s="144" t="s">
        <v>7</v>
      </c>
      <c r="C226" s="145" t="s">
        <v>224</v>
      </c>
      <c r="D226" s="11">
        <f>+D227</f>
        <v>-54589487.100000001</v>
      </c>
      <c r="E226" s="11">
        <f>+E227</f>
        <v>-42974914.719999999</v>
      </c>
      <c r="F226" s="11">
        <f>+F227</f>
        <v>-21431914.719999999</v>
      </c>
      <c r="U226" s="27"/>
      <c r="V226" s="27"/>
      <c r="W226" s="54"/>
      <c r="X226" s="27"/>
      <c r="Y226" s="27"/>
    </row>
    <row r="227" spans="1:25" s="26" customFormat="1" ht="40.799999999999997" customHeight="1" x14ac:dyDescent="0.25">
      <c r="A227" s="70" t="s">
        <v>456</v>
      </c>
      <c r="B227" s="144">
        <v>905</v>
      </c>
      <c r="C227" s="145" t="s">
        <v>225</v>
      </c>
      <c r="D227" s="11">
        <v>-54589487.100000001</v>
      </c>
      <c r="E227" s="11">
        <v>-42974914.719999999</v>
      </c>
      <c r="F227" s="11">
        <v>-21431914.719999999</v>
      </c>
      <c r="U227" s="27"/>
      <c r="V227" s="27"/>
      <c r="W227" s="54"/>
      <c r="X227" s="27"/>
      <c r="Y227" s="27"/>
    </row>
    <row r="228" spans="1:25" s="27" customFormat="1" ht="16.2" customHeight="1" x14ac:dyDescent="0.25">
      <c r="A228" s="68" t="s">
        <v>467</v>
      </c>
      <c r="B228" s="9" t="s">
        <v>7</v>
      </c>
      <c r="C228" s="12" t="s">
        <v>226</v>
      </c>
      <c r="D228" s="11">
        <f>D233+D229</f>
        <v>10031107</v>
      </c>
      <c r="E228" s="11">
        <f>E233+E229</f>
        <v>0</v>
      </c>
      <c r="F228" s="11">
        <f>F233+F229</f>
        <v>0</v>
      </c>
      <c r="W228" s="54"/>
    </row>
    <row r="229" spans="1:25" s="27" customFormat="1" ht="19.8" customHeight="1" x14ac:dyDescent="0.25">
      <c r="A229" s="68" t="s">
        <v>466</v>
      </c>
      <c r="B229" s="9" t="s">
        <v>7</v>
      </c>
      <c r="C229" s="12" t="s">
        <v>227</v>
      </c>
      <c r="D229" s="11">
        <f>D230</f>
        <v>-2786820092.02</v>
      </c>
      <c r="E229" s="11">
        <f>E230</f>
        <v>-2687706010.1399999</v>
      </c>
      <c r="F229" s="11">
        <f>F230</f>
        <v>-2765917084.8099999</v>
      </c>
      <c r="W229" s="54"/>
    </row>
    <row r="230" spans="1:25" s="27" customFormat="1" ht="25.8" customHeight="1" x14ac:dyDescent="0.25">
      <c r="A230" s="68" t="s">
        <v>465</v>
      </c>
      <c r="B230" s="9" t="s">
        <v>7</v>
      </c>
      <c r="C230" s="12" t="s">
        <v>228</v>
      </c>
      <c r="D230" s="11">
        <f>+D231</f>
        <v>-2786820092.02</v>
      </c>
      <c r="E230" s="11">
        <f>+E231</f>
        <v>-2687706010.1399999</v>
      </c>
      <c r="F230" s="11">
        <f>+F231</f>
        <v>-2765917084.8099999</v>
      </c>
      <c r="W230" s="54"/>
    </row>
    <row r="231" spans="1:25" s="26" customFormat="1" ht="28.8" customHeight="1" x14ac:dyDescent="0.25">
      <c r="A231" s="68" t="s">
        <v>464</v>
      </c>
      <c r="B231" s="9" t="s">
        <v>7</v>
      </c>
      <c r="C231" s="12" t="s">
        <v>229</v>
      </c>
      <c r="D231" s="11">
        <f>D232</f>
        <v>-2786820092.02</v>
      </c>
      <c r="E231" s="11">
        <f>E232</f>
        <v>-2687706010.1399999</v>
      </c>
      <c r="F231" s="11">
        <f>F232</f>
        <v>-2765917084.8099999</v>
      </c>
      <c r="U231" s="27"/>
      <c r="V231" s="27"/>
      <c r="W231" s="54"/>
      <c r="X231" s="27"/>
      <c r="Y231" s="27"/>
    </row>
    <row r="232" spans="1:25" s="27" customFormat="1" ht="37.799999999999997" customHeight="1" x14ac:dyDescent="0.25">
      <c r="A232" s="68" t="s">
        <v>463</v>
      </c>
      <c r="B232" s="9" t="s">
        <v>7</v>
      </c>
      <c r="C232" s="12" t="s">
        <v>230</v>
      </c>
      <c r="D232" s="11">
        <v>-2786820092.02</v>
      </c>
      <c r="E232" s="11">
        <v>-2687706010.1399999</v>
      </c>
      <c r="F232" s="11">
        <v>-2765917084.8099999</v>
      </c>
      <c r="W232" s="54"/>
    </row>
    <row r="233" spans="1:25" s="27" customFormat="1" ht="23.4" customHeight="1" x14ac:dyDescent="0.25">
      <c r="A233" s="68" t="s">
        <v>462</v>
      </c>
      <c r="B233" s="9" t="s">
        <v>7</v>
      </c>
      <c r="C233" s="12" t="s">
        <v>231</v>
      </c>
      <c r="D233" s="11">
        <f t="shared" ref="D233:F235" si="34">D234</f>
        <v>2796851199.02</v>
      </c>
      <c r="E233" s="11">
        <f t="shared" si="34"/>
        <v>2687706010.1399999</v>
      </c>
      <c r="F233" s="11">
        <f t="shared" si="34"/>
        <v>2765917084.8099999</v>
      </c>
      <c r="W233" s="54"/>
    </row>
    <row r="234" spans="1:25" s="27" customFormat="1" ht="22.8" customHeight="1" x14ac:dyDescent="0.25">
      <c r="A234" s="68" t="s">
        <v>461</v>
      </c>
      <c r="B234" s="9" t="s">
        <v>7</v>
      </c>
      <c r="C234" s="12" t="s">
        <v>232</v>
      </c>
      <c r="D234" s="11">
        <f t="shared" si="34"/>
        <v>2796851199.02</v>
      </c>
      <c r="E234" s="11">
        <f t="shared" si="34"/>
        <v>2687706010.1399999</v>
      </c>
      <c r="F234" s="11">
        <f t="shared" si="34"/>
        <v>2765917084.8099999</v>
      </c>
      <c r="W234" s="54"/>
    </row>
    <row r="235" spans="1:25" s="27" customFormat="1" ht="28.2" customHeight="1" x14ac:dyDescent="0.25">
      <c r="A235" s="68" t="s">
        <v>460</v>
      </c>
      <c r="B235" s="9" t="s">
        <v>7</v>
      </c>
      <c r="C235" s="12" t="s">
        <v>233</v>
      </c>
      <c r="D235" s="11">
        <f t="shared" si="34"/>
        <v>2796851199.02</v>
      </c>
      <c r="E235" s="11">
        <f t="shared" si="34"/>
        <v>2687706010.1399999</v>
      </c>
      <c r="F235" s="11">
        <f t="shared" si="34"/>
        <v>2765917084.8099999</v>
      </c>
      <c r="W235" s="54"/>
    </row>
    <row r="236" spans="1:25" s="27" customFormat="1" ht="32.4" customHeight="1" x14ac:dyDescent="0.25">
      <c r="A236" s="68" t="s">
        <v>344</v>
      </c>
      <c r="B236" s="9" t="s">
        <v>7</v>
      </c>
      <c r="C236" s="12" t="s">
        <v>234</v>
      </c>
      <c r="D236" s="11">
        <v>2796851199.02</v>
      </c>
      <c r="E236" s="11">
        <v>2687706010.1399999</v>
      </c>
      <c r="F236" s="11">
        <v>2765917084.8099999</v>
      </c>
      <c r="W236" s="54"/>
    </row>
    <row r="237" spans="1:25" s="27" customFormat="1" x14ac:dyDescent="0.25">
      <c r="A237" s="72"/>
      <c r="B237" s="47"/>
      <c r="C237" s="48"/>
      <c r="D237" s="49"/>
      <c r="E237" s="49"/>
      <c r="F237" s="49"/>
      <c r="W237" s="54"/>
    </row>
    <row r="238" spans="1:25" s="27" customFormat="1" x14ac:dyDescent="0.25">
      <c r="A238" s="72"/>
      <c r="B238" s="47"/>
      <c r="C238" s="48"/>
      <c r="D238" s="49"/>
      <c r="E238" s="49"/>
      <c r="F238" s="49"/>
      <c r="W238" s="54"/>
    </row>
    <row r="239" spans="1:25" s="27" customFormat="1" ht="17.399999999999999" x14ac:dyDescent="0.25">
      <c r="A239" s="81"/>
      <c r="B239" s="28"/>
      <c r="C239" s="29"/>
      <c r="D239" s="30"/>
      <c r="E239" s="59"/>
      <c r="F239" s="30"/>
      <c r="W239" s="54"/>
    </row>
    <row r="240" spans="1:25" s="27" customFormat="1" ht="18" x14ac:dyDescent="0.35">
      <c r="A240" s="82" t="s">
        <v>282</v>
      </c>
      <c r="B240" s="32"/>
      <c r="C240" s="33"/>
      <c r="D240" s="33"/>
      <c r="E240" s="59" t="s">
        <v>336</v>
      </c>
      <c r="F240" s="58"/>
      <c r="W240" s="54"/>
    </row>
    <row r="241" spans="1:25" s="37" customFormat="1" ht="17.399999999999999" x14ac:dyDescent="0.3">
      <c r="A241" s="82"/>
      <c r="B241" s="34"/>
      <c r="C241" s="35"/>
      <c r="D241" s="35"/>
      <c r="E241" s="59"/>
      <c r="F241" s="35"/>
      <c r="U241" s="55"/>
      <c r="V241" s="55"/>
      <c r="W241" s="56"/>
      <c r="X241" s="55"/>
      <c r="Y241" s="55"/>
    </row>
    <row r="242" spans="1:25" ht="17.399999999999999" x14ac:dyDescent="0.25">
      <c r="A242" s="83"/>
      <c r="E242" s="59"/>
    </row>
    <row r="243" spans="1:25" s="27" customFormat="1" ht="17.399999999999999" x14ac:dyDescent="0.3">
      <c r="A243" s="82" t="s">
        <v>283</v>
      </c>
      <c r="B243" s="46"/>
      <c r="C243" s="35"/>
      <c r="D243" s="35"/>
      <c r="E243" s="59" t="s">
        <v>285</v>
      </c>
      <c r="F243" s="59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W243" s="54"/>
    </row>
    <row r="244" spans="1:25" s="27" customFormat="1" x14ac:dyDescent="0.25">
      <c r="A244" s="81"/>
      <c r="B244" s="28"/>
      <c r="C244" s="29"/>
      <c r="D244" s="30"/>
      <c r="E244" s="31"/>
      <c r="F244" s="30"/>
      <c r="W244" s="54"/>
    </row>
    <row r="245" spans="1:25" x14ac:dyDescent="0.25">
      <c r="A245" s="83"/>
    </row>
    <row r="246" spans="1:25" s="27" customFormat="1" ht="18" x14ac:dyDescent="0.35">
      <c r="A246" s="80"/>
      <c r="B246" s="32"/>
      <c r="C246" s="33"/>
      <c r="D246" s="33"/>
      <c r="E246" s="58"/>
      <c r="F246" s="58"/>
      <c r="W246" s="54"/>
    </row>
    <row r="247" spans="1:25" s="37" customFormat="1" ht="18" x14ac:dyDescent="0.3">
      <c r="A247" s="80"/>
      <c r="B247" s="34"/>
      <c r="C247" s="35"/>
      <c r="D247" s="35"/>
      <c r="E247" s="36"/>
      <c r="F247" s="35"/>
      <c r="U247" s="55"/>
      <c r="V247" s="55"/>
      <c r="W247" s="56"/>
      <c r="X247" s="55"/>
      <c r="Y247" s="55"/>
    </row>
    <row r="249" spans="1:25" s="27" customFormat="1" ht="18" x14ac:dyDescent="0.3">
      <c r="A249" s="80"/>
      <c r="B249" s="46"/>
      <c r="C249" s="35"/>
      <c r="D249" s="35"/>
      <c r="E249" s="59"/>
      <c r="F249" s="59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W249" s="54"/>
    </row>
    <row r="251" spans="1:25" ht="13.8" x14ac:dyDescent="0.25">
      <c r="A251" s="73"/>
      <c r="B251" s="38"/>
      <c r="C251" s="39"/>
      <c r="D251" s="14"/>
      <c r="E251" s="45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</row>
    <row r="252" spans="1:25" x14ac:dyDescent="0.25">
      <c r="C252" s="40"/>
      <c r="D252" s="14"/>
      <c r="E252" s="45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</row>
    <row r="253" spans="1:25" x14ac:dyDescent="0.25">
      <c r="C253" s="40"/>
      <c r="D253" s="14"/>
      <c r="E253" s="45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</row>
    <row r="254" spans="1:25" x14ac:dyDescent="0.25">
      <c r="C254" s="40"/>
      <c r="D254" s="14"/>
      <c r="E254" s="45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</row>
    <row r="256" spans="1:25" x14ac:dyDescent="0.25">
      <c r="C256" s="40"/>
    </row>
  </sheetData>
  <autoFilter ref="A9:AA236"/>
  <mergeCells count="9">
    <mergeCell ref="U12:W12"/>
    <mergeCell ref="U10:W10"/>
    <mergeCell ref="D1:F5"/>
    <mergeCell ref="A6:F6"/>
    <mergeCell ref="A8:A9"/>
    <mergeCell ref="B8:C8"/>
    <mergeCell ref="D8:D9"/>
    <mergeCell ref="E8:E9"/>
    <mergeCell ref="F8:F9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20"/>
  <sheetViews>
    <sheetView topLeftCell="A153" workbookViewId="0">
      <selection activeCell="A160" sqref="A160"/>
    </sheetView>
  </sheetViews>
  <sheetFormatPr defaultRowHeight="13.2" x14ac:dyDescent="0.25"/>
  <cols>
    <col min="1" max="1" width="54.88671875" style="67" customWidth="1"/>
    <col min="2" max="2" width="8.44140625" style="40" customWidth="1"/>
    <col min="3" max="3" width="23.33203125" style="41" customWidth="1"/>
    <col min="4" max="4" width="15.6640625" style="3" customWidth="1"/>
    <col min="5" max="5" width="15.33203125" style="7" customWidth="1"/>
    <col min="6" max="7" width="15.6640625" style="3" customWidth="1"/>
    <col min="8" max="8" width="13" style="120" customWidth="1"/>
    <col min="9" max="9" width="11.44140625" style="3" customWidth="1"/>
    <col min="10" max="10" width="10.109375" style="3" customWidth="1"/>
    <col min="11" max="20" width="8.88671875" style="3" customWidth="1"/>
    <col min="21" max="21" width="16.44140625" style="3" customWidth="1"/>
    <col min="22" max="22" width="17.33203125" style="3" customWidth="1"/>
    <col min="23" max="23" width="15.5546875" style="1" customWidth="1"/>
    <col min="24" max="25" width="8.88671875" style="3" customWidth="1"/>
    <col min="26" max="26" width="9.109375" style="3" customWidth="1"/>
    <col min="27" max="27" width="10" style="3" customWidth="1"/>
    <col min="28" max="28" width="9.109375" style="3" customWidth="1"/>
    <col min="29" max="29" width="13.44140625" style="3" customWidth="1"/>
    <col min="30" max="241" width="9.109375" style="3"/>
    <col min="242" max="242" width="54.88671875" style="3" customWidth="1"/>
    <col min="243" max="243" width="7" style="3" customWidth="1"/>
    <col min="244" max="244" width="21.6640625" style="3" customWidth="1"/>
    <col min="245" max="245" width="16.33203125" style="3" customWidth="1"/>
    <col min="246" max="246" width="15.33203125" style="3" customWidth="1"/>
    <col min="247" max="247" width="15.5546875" style="3" customWidth="1"/>
    <col min="248" max="259" width="0" style="3" hidden="1" customWidth="1"/>
    <col min="260" max="497" width="9.109375" style="3"/>
    <col min="498" max="498" width="54.88671875" style="3" customWidth="1"/>
    <col min="499" max="499" width="7" style="3" customWidth="1"/>
    <col min="500" max="500" width="21.6640625" style="3" customWidth="1"/>
    <col min="501" max="501" width="16.33203125" style="3" customWidth="1"/>
    <col min="502" max="502" width="15.33203125" style="3" customWidth="1"/>
    <col min="503" max="503" width="15.5546875" style="3" customWidth="1"/>
    <col min="504" max="515" width="0" style="3" hidden="1" customWidth="1"/>
    <col min="516" max="753" width="9.109375" style="3"/>
    <col min="754" max="754" width="54.88671875" style="3" customWidth="1"/>
    <col min="755" max="755" width="7" style="3" customWidth="1"/>
    <col min="756" max="756" width="21.6640625" style="3" customWidth="1"/>
    <col min="757" max="757" width="16.33203125" style="3" customWidth="1"/>
    <col min="758" max="758" width="15.33203125" style="3" customWidth="1"/>
    <col min="759" max="759" width="15.5546875" style="3" customWidth="1"/>
    <col min="760" max="771" width="0" style="3" hidden="1" customWidth="1"/>
    <col min="772" max="1009" width="9.109375" style="3"/>
    <col min="1010" max="1010" width="11.6640625" style="3" customWidth="1"/>
    <col min="1011" max="1011" width="7" style="3" customWidth="1"/>
    <col min="1012" max="1012" width="21.6640625" style="3" customWidth="1"/>
    <col min="1013" max="1013" width="16.33203125" style="3" customWidth="1"/>
    <col min="1014" max="1014" width="15.33203125" style="3" customWidth="1"/>
    <col min="1015" max="1015" width="15.5546875" style="3" customWidth="1"/>
    <col min="1016" max="1027" width="0" style="3" hidden="1" customWidth="1"/>
    <col min="1028" max="1265" width="9.109375" style="3"/>
    <col min="1266" max="1266" width="54.88671875" style="3" customWidth="1"/>
    <col min="1267" max="1267" width="7" style="3" customWidth="1"/>
    <col min="1268" max="1268" width="21.6640625" style="3" customWidth="1"/>
    <col min="1269" max="1269" width="16.33203125" style="3" customWidth="1"/>
    <col min="1270" max="1270" width="15.33203125" style="3" customWidth="1"/>
    <col min="1271" max="1271" width="15.5546875" style="3" customWidth="1"/>
    <col min="1272" max="1283" width="0" style="3" hidden="1" customWidth="1"/>
    <col min="1284" max="1521" width="9.109375" style="3"/>
    <col min="1522" max="1522" width="54.88671875" style="3" customWidth="1"/>
    <col min="1523" max="1523" width="7" style="3" customWidth="1"/>
    <col min="1524" max="1524" width="21.6640625" style="3" customWidth="1"/>
    <col min="1525" max="1525" width="16.33203125" style="3" customWidth="1"/>
    <col min="1526" max="1526" width="15.33203125" style="3" customWidth="1"/>
    <col min="1527" max="1527" width="15.5546875" style="3" customWidth="1"/>
    <col min="1528" max="1539" width="0" style="3" hidden="1" customWidth="1"/>
    <col min="1540" max="1777" width="9.109375" style="3"/>
    <col min="1778" max="1778" width="54.88671875" style="3" customWidth="1"/>
    <col min="1779" max="1779" width="7" style="3" customWidth="1"/>
    <col min="1780" max="1780" width="21.6640625" style="3" customWidth="1"/>
    <col min="1781" max="1781" width="16.33203125" style="3" customWidth="1"/>
    <col min="1782" max="1782" width="15.33203125" style="3" customWidth="1"/>
    <col min="1783" max="1783" width="15.5546875" style="3" customWidth="1"/>
    <col min="1784" max="1795" width="0" style="3" hidden="1" customWidth="1"/>
    <col min="1796" max="2033" width="9.109375" style="3"/>
    <col min="2034" max="2034" width="54.88671875" style="3" customWidth="1"/>
    <col min="2035" max="2035" width="7" style="3" customWidth="1"/>
    <col min="2036" max="2036" width="21.6640625" style="3" customWidth="1"/>
    <col min="2037" max="2037" width="16.33203125" style="3" customWidth="1"/>
    <col min="2038" max="2038" width="15.33203125" style="3" customWidth="1"/>
    <col min="2039" max="2039" width="15.5546875" style="3" customWidth="1"/>
    <col min="2040" max="2051" width="0" style="3" hidden="1" customWidth="1"/>
    <col min="2052" max="2289" width="9.109375" style="3"/>
    <col min="2290" max="2290" width="54.88671875" style="3" customWidth="1"/>
    <col min="2291" max="2291" width="7" style="3" customWidth="1"/>
    <col min="2292" max="2292" width="21.6640625" style="3" customWidth="1"/>
    <col min="2293" max="2293" width="16.33203125" style="3" customWidth="1"/>
    <col min="2294" max="2294" width="15.33203125" style="3" customWidth="1"/>
    <col min="2295" max="2295" width="15.5546875" style="3" customWidth="1"/>
    <col min="2296" max="2307" width="0" style="3" hidden="1" customWidth="1"/>
    <col min="2308" max="2545" width="9.109375" style="3"/>
    <col min="2546" max="2546" width="54.88671875" style="3" customWidth="1"/>
    <col min="2547" max="2547" width="7" style="3" customWidth="1"/>
    <col min="2548" max="2548" width="21.6640625" style="3" customWidth="1"/>
    <col min="2549" max="2549" width="16.33203125" style="3" customWidth="1"/>
    <col min="2550" max="2550" width="15.33203125" style="3" customWidth="1"/>
    <col min="2551" max="2551" width="15.5546875" style="3" customWidth="1"/>
    <col min="2552" max="2563" width="0" style="3" hidden="1" customWidth="1"/>
    <col min="2564" max="2801" width="9.109375" style="3"/>
    <col min="2802" max="2802" width="54.88671875" style="3" customWidth="1"/>
    <col min="2803" max="2803" width="7" style="3" customWidth="1"/>
    <col min="2804" max="2804" width="21.6640625" style="3" customWidth="1"/>
    <col min="2805" max="2805" width="16.33203125" style="3" customWidth="1"/>
    <col min="2806" max="2806" width="15.33203125" style="3" customWidth="1"/>
    <col min="2807" max="2807" width="15.5546875" style="3" customWidth="1"/>
    <col min="2808" max="2819" width="0" style="3" hidden="1" customWidth="1"/>
    <col min="2820" max="3057" width="9.109375" style="3"/>
    <col min="3058" max="3058" width="54.88671875" style="3" customWidth="1"/>
    <col min="3059" max="3059" width="7" style="3" customWidth="1"/>
    <col min="3060" max="3060" width="21.6640625" style="3" customWidth="1"/>
    <col min="3061" max="3061" width="16.33203125" style="3" customWidth="1"/>
    <col min="3062" max="3062" width="15.33203125" style="3" customWidth="1"/>
    <col min="3063" max="3063" width="15.5546875" style="3" customWidth="1"/>
    <col min="3064" max="3075" width="0" style="3" hidden="1" customWidth="1"/>
    <col min="3076" max="3313" width="9.109375" style="3"/>
    <col min="3314" max="3314" width="54.88671875" style="3" customWidth="1"/>
    <col min="3315" max="3315" width="7" style="3" customWidth="1"/>
    <col min="3316" max="3316" width="21.6640625" style="3" customWidth="1"/>
    <col min="3317" max="3317" width="16.33203125" style="3" customWidth="1"/>
    <col min="3318" max="3318" width="15.33203125" style="3" customWidth="1"/>
    <col min="3319" max="3319" width="15.5546875" style="3" customWidth="1"/>
    <col min="3320" max="3331" width="0" style="3" hidden="1" customWidth="1"/>
    <col min="3332" max="3569" width="9.109375" style="3"/>
    <col min="3570" max="3570" width="54.88671875" style="3" customWidth="1"/>
    <col min="3571" max="3571" width="7" style="3" customWidth="1"/>
    <col min="3572" max="3572" width="21.6640625" style="3" customWidth="1"/>
    <col min="3573" max="3573" width="16.33203125" style="3" customWidth="1"/>
    <col min="3574" max="3574" width="15.33203125" style="3" customWidth="1"/>
    <col min="3575" max="3575" width="15.5546875" style="3" customWidth="1"/>
    <col min="3576" max="3587" width="0" style="3" hidden="1" customWidth="1"/>
    <col min="3588" max="3825" width="9.109375" style="3"/>
    <col min="3826" max="3826" width="54.88671875" style="3" customWidth="1"/>
    <col min="3827" max="3827" width="7" style="3" customWidth="1"/>
    <col min="3828" max="3828" width="21.6640625" style="3" customWidth="1"/>
    <col min="3829" max="3829" width="16.33203125" style="3" customWidth="1"/>
    <col min="3830" max="3830" width="15.33203125" style="3" customWidth="1"/>
    <col min="3831" max="3831" width="15.5546875" style="3" customWidth="1"/>
    <col min="3832" max="3843" width="0" style="3" hidden="1" customWidth="1"/>
    <col min="3844" max="4081" width="9.109375" style="3"/>
    <col min="4082" max="4082" width="54.88671875" style="3" customWidth="1"/>
    <col min="4083" max="4083" width="7" style="3" customWidth="1"/>
    <col min="4084" max="4084" width="21.6640625" style="3" customWidth="1"/>
    <col min="4085" max="4085" width="16.33203125" style="3" customWidth="1"/>
    <col min="4086" max="4086" width="15.33203125" style="3" customWidth="1"/>
    <col min="4087" max="4087" width="15.5546875" style="3" customWidth="1"/>
    <col min="4088" max="4099" width="0" style="3" hidden="1" customWidth="1"/>
    <col min="4100" max="4337" width="9.109375" style="3"/>
    <col min="4338" max="4338" width="54.88671875" style="3" customWidth="1"/>
    <col min="4339" max="4339" width="7" style="3" customWidth="1"/>
    <col min="4340" max="4340" width="21.6640625" style="3" customWidth="1"/>
    <col min="4341" max="4341" width="16.33203125" style="3" customWidth="1"/>
    <col min="4342" max="4342" width="15.33203125" style="3" customWidth="1"/>
    <col min="4343" max="4343" width="15.5546875" style="3" customWidth="1"/>
    <col min="4344" max="4355" width="0" style="3" hidden="1" customWidth="1"/>
    <col min="4356" max="4593" width="9.109375" style="3"/>
    <col min="4594" max="4594" width="54.88671875" style="3" customWidth="1"/>
    <col min="4595" max="4595" width="7" style="3" customWidth="1"/>
    <col min="4596" max="4596" width="21.6640625" style="3" customWidth="1"/>
    <col min="4597" max="4597" width="16.33203125" style="3" customWidth="1"/>
    <col min="4598" max="4598" width="15.33203125" style="3" customWidth="1"/>
    <col min="4599" max="4599" width="15.5546875" style="3" customWidth="1"/>
    <col min="4600" max="4611" width="0" style="3" hidden="1" customWidth="1"/>
    <col min="4612" max="4849" width="9.109375" style="3"/>
    <col min="4850" max="4850" width="54.88671875" style="3" customWidth="1"/>
    <col min="4851" max="4851" width="7" style="3" customWidth="1"/>
    <col min="4852" max="4852" width="21.6640625" style="3" customWidth="1"/>
    <col min="4853" max="4853" width="16.33203125" style="3" customWidth="1"/>
    <col min="4854" max="4854" width="15.33203125" style="3" customWidth="1"/>
    <col min="4855" max="4855" width="15.5546875" style="3" customWidth="1"/>
    <col min="4856" max="4867" width="0" style="3" hidden="1" customWidth="1"/>
    <col min="4868" max="5105" width="9.109375" style="3"/>
    <col min="5106" max="5106" width="54.88671875" style="3" customWidth="1"/>
    <col min="5107" max="5107" width="7" style="3" customWidth="1"/>
    <col min="5108" max="5108" width="21.6640625" style="3" customWidth="1"/>
    <col min="5109" max="5109" width="16.33203125" style="3" customWidth="1"/>
    <col min="5110" max="5110" width="15.33203125" style="3" customWidth="1"/>
    <col min="5111" max="5111" width="15.5546875" style="3" customWidth="1"/>
    <col min="5112" max="5123" width="0" style="3" hidden="1" customWidth="1"/>
    <col min="5124" max="5361" width="9.109375" style="3"/>
    <col min="5362" max="5362" width="54.88671875" style="3" customWidth="1"/>
    <col min="5363" max="5363" width="7" style="3" customWidth="1"/>
    <col min="5364" max="5364" width="21.6640625" style="3" customWidth="1"/>
    <col min="5365" max="5365" width="16.33203125" style="3" customWidth="1"/>
    <col min="5366" max="5366" width="15.33203125" style="3" customWidth="1"/>
    <col min="5367" max="5367" width="15.5546875" style="3" customWidth="1"/>
    <col min="5368" max="5379" width="0" style="3" hidden="1" customWidth="1"/>
    <col min="5380" max="5617" width="9.109375" style="3"/>
    <col min="5618" max="5618" width="54.88671875" style="3" customWidth="1"/>
    <col min="5619" max="5619" width="7" style="3" customWidth="1"/>
    <col min="5620" max="5620" width="21.6640625" style="3" customWidth="1"/>
    <col min="5621" max="5621" width="16.33203125" style="3" customWidth="1"/>
    <col min="5622" max="5622" width="15.33203125" style="3" customWidth="1"/>
    <col min="5623" max="5623" width="15.5546875" style="3" customWidth="1"/>
    <col min="5624" max="5635" width="0" style="3" hidden="1" customWidth="1"/>
    <col min="5636" max="5873" width="9.109375" style="3"/>
    <col min="5874" max="5874" width="54.88671875" style="3" customWidth="1"/>
    <col min="5875" max="5875" width="7" style="3" customWidth="1"/>
    <col min="5876" max="5876" width="21.6640625" style="3" customWidth="1"/>
    <col min="5877" max="5877" width="16.33203125" style="3" customWidth="1"/>
    <col min="5878" max="5878" width="15.33203125" style="3" customWidth="1"/>
    <col min="5879" max="5879" width="15.5546875" style="3" customWidth="1"/>
    <col min="5880" max="5891" width="0" style="3" hidden="1" customWidth="1"/>
    <col min="5892" max="6129" width="9.109375" style="3"/>
    <col min="6130" max="6130" width="54.88671875" style="3" customWidth="1"/>
    <col min="6131" max="6131" width="7" style="3" customWidth="1"/>
    <col min="6132" max="6132" width="21.6640625" style="3" customWidth="1"/>
    <col min="6133" max="6133" width="16.33203125" style="3" customWidth="1"/>
    <col min="6134" max="6134" width="15.33203125" style="3" customWidth="1"/>
    <col min="6135" max="6135" width="15.5546875" style="3" customWidth="1"/>
    <col min="6136" max="6147" width="0" style="3" hidden="1" customWidth="1"/>
    <col min="6148" max="6385" width="9.109375" style="3"/>
    <col min="6386" max="6386" width="54.88671875" style="3" customWidth="1"/>
    <col min="6387" max="6387" width="7" style="3" customWidth="1"/>
    <col min="6388" max="6388" width="21.6640625" style="3" customWidth="1"/>
    <col min="6389" max="6389" width="16.33203125" style="3" customWidth="1"/>
    <col min="6390" max="6390" width="15.33203125" style="3" customWidth="1"/>
    <col min="6391" max="6391" width="15.5546875" style="3" customWidth="1"/>
    <col min="6392" max="6403" width="0" style="3" hidden="1" customWidth="1"/>
    <col min="6404" max="6641" width="9.109375" style="3"/>
    <col min="6642" max="6642" width="54.88671875" style="3" customWidth="1"/>
    <col min="6643" max="6643" width="7" style="3" customWidth="1"/>
    <col min="6644" max="6644" width="21.6640625" style="3" customWidth="1"/>
    <col min="6645" max="6645" width="16.33203125" style="3" customWidth="1"/>
    <col min="6646" max="6646" width="15.33203125" style="3" customWidth="1"/>
    <col min="6647" max="6647" width="15.5546875" style="3" customWidth="1"/>
    <col min="6648" max="6659" width="0" style="3" hidden="1" customWidth="1"/>
    <col min="6660" max="6897" width="9.109375" style="3"/>
    <col min="6898" max="6898" width="54.88671875" style="3" customWidth="1"/>
    <col min="6899" max="6899" width="7" style="3" customWidth="1"/>
    <col min="6900" max="6900" width="21.6640625" style="3" customWidth="1"/>
    <col min="6901" max="6901" width="16.33203125" style="3" customWidth="1"/>
    <col min="6902" max="6902" width="15.33203125" style="3" customWidth="1"/>
    <col min="6903" max="6903" width="15.5546875" style="3" customWidth="1"/>
    <col min="6904" max="6915" width="0" style="3" hidden="1" customWidth="1"/>
    <col min="6916" max="7153" width="9.109375" style="3"/>
    <col min="7154" max="7154" width="54.88671875" style="3" customWidth="1"/>
    <col min="7155" max="7155" width="7" style="3" customWidth="1"/>
    <col min="7156" max="7156" width="21.6640625" style="3" customWidth="1"/>
    <col min="7157" max="7157" width="16.33203125" style="3" customWidth="1"/>
    <col min="7158" max="7158" width="15.33203125" style="3" customWidth="1"/>
    <col min="7159" max="7159" width="15.5546875" style="3" customWidth="1"/>
    <col min="7160" max="7171" width="0" style="3" hidden="1" customWidth="1"/>
    <col min="7172" max="7409" width="9.109375" style="3"/>
    <col min="7410" max="7410" width="54.88671875" style="3" customWidth="1"/>
    <col min="7411" max="7411" width="7" style="3" customWidth="1"/>
    <col min="7412" max="7412" width="21.6640625" style="3" customWidth="1"/>
    <col min="7413" max="7413" width="16.33203125" style="3" customWidth="1"/>
    <col min="7414" max="7414" width="15.33203125" style="3" customWidth="1"/>
    <col min="7415" max="7415" width="15.5546875" style="3" customWidth="1"/>
    <col min="7416" max="7427" width="0" style="3" hidden="1" customWidth="1"/>
    <col min="7428" max="7665" width="9.109375" style="3"/>
    <col min="7666" max="7666" width="54.88671875" style="3" customWidth="1"/>
    <col min="7667" max="7667" width="7" style="3" customWidth="1"/>
    <col min="7668" max="7668" width="21.6640625" style="3" customWidth="1"/>
    <col min="7669" max="7669" width="16.33203125" style="3" customWidth="1"/>
    <col min="7670" max="7670" width="15.33203125" style="3" customWidth="1"/>
    <col min="7671" max="7671" width="15.5546875" style="3" customWidth="1"/>
    <col min="7672" max="7683" width="0" style="3" hidden="1" customWidth="1"/>
    <col min="7684" max="7921" width="9.109375" style="3"/>
    <col min="7922" max="7922" width="54.88671875" style="3" customWidth="1"/>
    <col min="7923" max="7923" width="7" style="3" customWidth="1"/>
    <col min="7924" max="7924" width="21.6640625" style="3" customWidth="1"/>
    <col min="7925" max="7925" width="16.33203125" style="3" customWidth="1"/>
    <col min="7926" max="7926" width="15.33203125" style="3" customWidth="1"/>
    <col min="7927" max="7927" width="15.5546875" style="3" customWidth="1"/>
    <col min="7928" max="7939" width="0" style="3" hidden="1" customWidth="1"/>
    <col min="7940" max="8177" width="9.109375" style="3"/>
    <col min="8178" max="8178" width="54.88671875" style="3" customWidth="1"/>
    <col min="8179" max="8179" width="7" style="3" customWidth="1"/>
    <col min="8180" max="8180" width="21.6640625" style="3" customWidth="1"/>
    <col min="8181" max="8181" width="16.33203125" style="3" customWidth="1"/>
    <col min="8182" max="8182" width="15.33203125" style="3" customWidth="1"/>
    <col min="8183" max="8183" width="15.5546875" style="3" customWidth="1"/>
    <col min="8184" max="8195" width="0" style="3" hidden="1" customWidth="1"/>
    <col min="8196" max="8433" width="9.109375" style="3"/>
    <col min="8434" max="8434" width="54.88671875" style="3" customWidth="1"/>
    <col min="8435" max="8435" width="7" style="3" customWidth="1"/>
    <col min="8436" max="8436" width="21.6640625" style="3" customWidth="1"/>
    <col min="8437" max="8437" width="16.33203125" style="3" customWidth="1"/>
    <col min="8438" max="8438" width="15.33203125" style="3" customWidth="1"/>
    <col min="8439" max="8439" width="15.5546875" style="3" customWidth="1"/>
    <col min="8440" max="8451" width="0" style="3" hidden="1" customWidth="1"/>
    <col min="8452" max="8689" width="9.109375" style="3"/>
    <col min="8690" max="8690" width="54.88671875" style="3" customWidth="1"/>
    <col min="8691" max="8691" width="7" style="3" customWidth="1"/>
    <col min="8692" max="8692" width="21.6640625" style="3" customWidth="1"/>
    <col min="8693" max="8693" width="16.33203125" style="3" customWidth="1"/>
    <col min="8694" max="8694" width="15.33203125" style="3" customWidth="1"/>
    <col min="8695" max="8695" width="15.5546875" style="3" customWidth="1"/>
    <col min="8696" max="8707" width="0" style="3" hidden="1" customWidth="1"/>
    <col min="8708" max="8945" width="9.109375" style="3"/>
    <col min="8946" max="8946" width="54.88671875" style="3" customWidth="1"/>
    <col min="8947" max="8947" width="7" style="3" customWidth="1"/>
    <col min="8948" max="8948" width="21.6640625" style="3" customWidth="1"/>
    <col min="8949" max="8949" width="16.33203125" style="3" customWidth="1"/>
    <col min="8950" max="8950" width="15.33203125" style="3" customWidth="1"/>
    <col min="8951" max="8951" width="15.5546875" style="3" customWidth="1"/>
    <col min="8952" max="8963" width="0" style="3" hidden="1" customWidth="1"/>
    <col min="8964" max="9201" width="9.109375" style="3"/>
    <col min="9202" max="9202" width="54.88671875" style="3" customWidth="1"/>
    <col min="9203" max="9203" width="7" style="3" customWidth="1"/>
    <col min="9204" max="9204" width="21.6640625" style="3" customWidth="1"/>
    <col min="9205" max="9205" width="16.33203125" style="3" customWidth="1"/>
    <col min="9206" max="9206" width="15.33203125" style="3" customWidth="1"/>
    <col min="9207" max="9207" width="15.5546875" style="3" customWidth="1"/>
    <col min="9208" max="9219" width="0" style="3" hidden="1" customWidth="1"/>
    <col min="9220" max="9457" width="9.109375" style="3"/>
    <col min="9458" max="9458" width="54.88671875" style="3" customWidth="1"/>
    <col min="9459" max="9459" width="7" style="3" customWidth="1"/>
    <col min="9460" max="9460" width="21.6640625" style="3" customWidth="1"/>
    <col min="9461" max="9461" width="16.33203125" style="3" customWidth="1"/>
    <col min="9462" max="9462" width="15.33203125" style="3" customWidth="1"/>
    <col min="9463" max="9463" width="15.5546875" style="3" customWidth="1"/>
    <col min="9464" max="9475" width="0" style="3" hidden="1" customWidth="1"/>
    <col min="9476" max="9713" width="9.109375" style="3"/>
    <col min="9714" max="9714" width="54.88671875" style="3" customWidth="1"/>
    <col min="9715" max="9715" width="7" style="3" customWidth="1"/>
    <col min="9716" max="9716" width="21.6640625" style="3" customWidth="1"/>
    <col min="9717" max="9717" width="16.33203125" style="3" customWidth="1"/>
    <col min="9718" max="9718" width="15.33203125" style="3" customWidth="1"/>
    <col min="9719" max="9719" width="15.5546875" style="3" customWidth="1"/>
    <col min="9720" max="9731" width="0" style="3" hidden="1" customWidth="1"/>
    <col min="9732" max="9969" width="9.109375" style="3"/>
    <col min="9970" max="9970" width="54.88671875" style="3" customWidth="1"/>
    <col min="9971" max="9971" width="7" style="3" customWidth="1"/>
    <col min="9972" max="9972" width="21.6640625" style="3" customWidth="1"/>
    <col min="9973" max="9973" width="16.33203125" style="3" customWidth="1"/>
    <col min="9974" max="9974" width="15.33203125" style="3" customWidth="1"/>
    <col min="9975" max="9975" width="15.5546875" style="3" customWidth="1"/>
    <col min="9976" max="9987" width="0" style="3" hidden="1" customWidth="1"/>
    <col min="9988" max="10225" width="9.109375" style="3"/>
    <col min="10226" max="10226" width="54.88671875" style="3" customWidth="1"/>
    <col min="10227" max="10227" width="7" style="3" customWidth="1"/>
    <col min="10228" max="10228" width="21.6640625" style="3" customWidth="1"/>
    <col min="10229" max="10229" width="16.33203125" style="3" customWidth="1"/>
    <col min="10230" max="10230" width="15.33203125" style="3" customWidth="1"/>
    <col min="10231" max="10231" width="15.5546875" style="3" customWidth="1"/>
    <col min="10232" max="10243" width="0" style="3" hidden="1" customWidth="1"/>
    <col min="10244" max="10481" width="9.109375" style="3"/>
    <col min="10482" max="10482" width="54.88671875" style="3" customWidth="1"/>
    <col min="10483" max="10483" width="7" style="3" customWidth="1"/>
    <col min="10484" max="10484" width="21.6640625" style="3" customWidth="1"/>
    <col min="10485" max="10485" width="16.33203125" style="3" customWidth="1"/>
    <col min="10486" max="10486" width="15.33203125" style="3" customWidth="1"/>
    <col min="10487" max="10487" width="15.5546875" style="3" customWidth="1"/>
    <col min="10488" max="10499" width="0" style="3" hidden="1" customWidth="1"/>
    <col min="10500" max="10737" width="9.109375" style="3"/>
    <col min="10738" max="10738" width="54.88671875" style="3" customWidth="1"/>
    <col min="10739" max="10739" width="7" style="3" customWidth="1"/>
    <col min="10740" max="10740" width="21.6640625" style="3" customWidth="1"/>
    <col min="10741" max="10741" width="16.33203125" style="3" customWidth="1"/>
    <col min="10742" max="10742" width="15.33203125" style="3" customWidth="1"/>
    <col min="10743" max="10743" width="15.5546875" style="3" customWidth="1"/>
    <col min="10744" max="10755" width="0" style="3" hidden="1" customWidth="1"/>
    <col min="10756" max="10993" width="9.109375" style="3"/>
    <col min="10994" max="10994" width="54.88671875" style="3" customWidth="1"/>
    <col min="10995" max="10995" width="7" style="3" customWidth="1"/>
    <col min="10996" max="10996" width="21.6640625" style="3" customWidth="1"/>
    <col min="10997" max="10997" width="16.33203125" style="3" customWidth="1"/>
    <col min="10998" max="10998" width="15.33203125" style="3" customWidth="1"/>
    <col min="10999" max="10999" width="15.5546875" style="3" customWidth="1"/>
    <col min="11000" max="11011" width="0" style="3" hidden="1" customWidth="1"/>
    <col min="11012" max="11249" width="9.109375" style="3"/>
    <col min="11250" max="11250" width="54.88671875" style="3" customWidth="1"/>
    <col min="11251" max="11251" width="7" style="3" customWidth="1"/>
    <col min="11252" max="11252" width="21.6640625" style="3" customWidth="1"/>
    <col min="11253" max="11253" width="16.33203125" style="3" customWidth="1"/>
    <col min="11254" max="11254" width="15.33203125" style="3" customWidth="1"/>
    <col min="11255" max="11255" width="15.5546875" style="3" customWidth="1"/>
    <col min="11256" max="11267" width="0" style="3" hidden="1" customWidth="1"/>
    <col min="11268" max="11505" width="9.109375" style="3"/>
    <col min="11506" max="11506" width="54.88671875" style="3" customWidth="1"/>
    <col min="11507" max="11507" width="7" style="3" customWidth="1"/>
    <col min="11508" max="11508" width="21.6640625" style="3" customWidth="1"/>
    <col min="11509" max="11509" width="16.33203125" style="3" customWidth="1"/>
    <col min="11510" max="11510" width="15.33203125" style="3" customWidth="1"/>
    <col min="11511" max="11511" width="15.5546875" style="3" customWidth="1"/>
    <col min="11512" max="11523" width="0" style="3" hidden="1" customWidth="1"/>
    <col min="11524" max="11761" width="9.109375" style="3"/>
    <col min="11762" max="11762" width="54.88671875" style="3" customWidth="1"/>
    <col min="11763" max="11763" width="7" style="3" customWidth="1"/>
    <col min="11764" max="11764" width="21.6640625" style="3" customWidth="1"/>
    <col min="11765" max="11765" width="16.33203125" style="3" customWidth="1"/>
    <col min="11766" max="11766" width="15.33203125" style="3" customWidth="1"/>
    <col min="11767" max="11767" width="15.5546875" style="3" customWidth="1"/>
    <col min="11768" max="11779" width="0" style="3" hidden="1" customWidth="1"/>
    <col min="11780" max="12017" width="9.109375" style="3"/>
    <col min="12018" max="12018" width="54.88671875" style="3" customWidth="1"/>
    <col min="12019" max="12019" width="7" style="3" customWidth="1"/>
    <col min="12020" max="12020" width="21.6640625" style="3" customWidth="1"/>
    <col min="12021" max="12021" width="16.33203125" style="3" customWidth="1"/>
    <col min="12022" max="12022" width="15.33203125" style="3" customWidth="1"/>
    <col min="12023" max="12023" width="15.5546875" style="3" customWidth="1"/>
    <col min="12024" max="12035" width="0" style="3" hidden="1" customWidth="1"/>
    <col min="12036" max="12273" width="9.109375" style="3"/>
    <col min="12274" max="12274" width="54.88671875" style="3" customWidth="1"/>
    <col min="12275" max="12275" width="7" style="3" customWidth="1"/>
    <col min="12276" max="12276" width="21.6640625" style="3" customWidth="1"/>
    <col min="12277" max="12277" width="16.33203125" style="3" customWidth="1"/>
    <col min="12278" max="12278" width="15.33203125" style="3" customWidth="1"/>
    <col min="12279" max="12279" width="15.5546875" style="3" customWidth="1"/>
    <col min="12280" max="12291" width="0" style="3" hidden="1" customWidth="1"/>
    <col min="12292" max="12529" width="9.109375" style="3"/>
    <col min="12530" max="12530" width="54.88671875" style="3" customWidth="1"/>
    <col min="12531" max="12531" width="7" style="3" customWidth="1"/>
    <col min="12532" max="12532" width="21.6640625" style="3" customWidth="1"/>
    <col min="12533" max="12533" width="16.33203125" style="3" customWidth="1"/>
    <col min="12534" max="12534" width="15.33203125" style="3" customWidth="1"/>
    <col min="12535" max="12535" width="15.5546875" style="3" customWidth="1"/>
    <col min="12536" max="12547" width="0" style="3" hidden="1" customWidth="1"/>
    <col min="12548" max="12785" width="9.109375" style="3"/>
    <col min="12786" max="12786" width="54.88671875" style="3" customWidth="1"/>
    <col min="12787" max="12787" width="7" style="3" customWidth="1"/>
    <col min="12788" max="12788" width="21.6640625" style="3" customWidth="1"/>
    <col min="12789" max="12789" width="16.33203125" style="3" customWidth="1"/>
    <col min="12790" max="12790" width="15.33203125" style="3" customWidth="1"/>
    <col min="12791" max="12791" width="15.5546875" style="3" customWidth="1"/>
    <col min="12792" max="12803" width="0" style="3" hidden="1" customWidth="1"/>
    <col min="12804" max="13041" width="9.109375" style="3"/>
    <col min="13042" max="13042" width="54.88671875" style="3" customWidth="1"/>
    <col min="13043" max="13043" width="7" style="3" customWidth="1"/>
    <col min="13044" max="13044" width="21.6640625" style="3" customWidth="1"/>
    <col min="13045" max="13045" width="16.33203125" style="3" customWidth="1"/>
    <col min="13046" max="13046" width="15.33203125" style="3" customWidth="1"/>
    <col min="13047" max="13047" width="15.5546875" style="3" customWidth="1"/>
    <col min="13048" max="13059" width="0" style="3" hidden="1" customWidth="1"/>
    <col min="13060" max="13297" width="9.109375" style="3"/>
    <col min="13298" max="13298" width="54.88671875" style="3" customWidth="1"/>
    <col min="13299" max="13299" width="7" style="3" customWidth="1"/>
    <col min="13300" max="13300" width="21.6640625" style="3" customWidth="1"/>
    <col min="13301" max="13301" width="16.33203125" style="3" customWidth="1"/>
    <col min="13302" max="13302" width="15.33203125" style="3" customWidth="1"/>
    <col min="13303" max="13303" width="15.5546875" style="3" customWidth="1"/>
    <col min="13304" max="13315" width="0" style="3" hidden="1" customWidth="1"/>
    <col min="13316" max="13553" width="9.109375" style="3"/>
    <col min="13554" max="13554" width="54.88671875" style="3" customWidth="1"/>
    <col min="13555" max="13555" width="7" style="3" customWidth="1"/>
    <col min="13556" max="13556" width="21.6640625" style="3" customWidth="1"/>
    <col min="13557" max="13557" width="16.33203125" style="3" customWidth="1"/>
    <col min="13558" max="13558" width="15.33203125" style="3" customWidth="1"/>
    <col min="13559" max="13559" width="15.5546875" style="3" customWidth="1"/>
    <col min="13560" max="13571" width="0" style="3" hidden="1" customWidth="1"/>
    <col min="13572" max="13809" width="9.109375" style="3"/>
    <col min="13810" max="13810" width="54.88671875" style="3" customWidth="1"/>
    <col min="13811" max="13811" width="7" style="3" customWidth="1"/>
    <col min="13812" max="13812" width="21.6640625" style="3" customWidth="1"/>
    <col min="13813" max="13813" width="16.33203125" style="3" customWidth="1"/>
    <col min="13814" max="13814" width="15.33203125" style="3" customWidth="1"/>
    <col min="13815" max="13815" width="15.5546875" style="3" customWidth="1"/>
    <col min="13816" max="13827" width="0" style="3" hidden="1" customWidth="1"/>
    <col min="13828" max="14065" width="9.109375" style="3"/>
    <col min="14066" max="14066" width="54.88671875" style="3" customWidth="1"/>
    <col min="14067" max="14067" width="7" style="3" customWidth="1"/>
    <col min="14068" max="14068" width="21.6640625" style="3" customWidth="1"/>
    <col min="14069" max="14069" width="16.33203125" style="3" customWidth="1"/>
    <col min="14070" max="14070" width="15.33203125" style="3" customWidth="1"/>
    <col min="14071" max="14071" width="15.5546875" style="3" customWidth="1"/>
    <col min="14072" max="14083" width="0" style="3" hidden="1" customWidth="1"/>
    <col min="14084" max="14321" width="9.109375" style="3"/>
    <col min="14322" max="14322" width="54.88671875" style="3" customWidth="1"/>
    <col min="14323" max="14323" width="7" style="3" customWidth="1"/>
    <col min="14324" max="14324" width="21.6640625" style="3" customWidth="1"/>
    <col min="14325" max="14325" width="16.33203125" style="3" customWidth="1"/>
    <col min="14326" max="14326" width="15.33203125" style="3" customWidth="1"/>
    <col min="14327" max="14327" width="15.5546875" style="3" customWidth="1"/>
    <col min="14328" max="14339" width="0" style="3" hidden="1" customWidth="1"/>
    <col min="14340" max="14577" width="9.109375" style="3"/>
    <col min="14578" max="14578" width="54.88671875" style="3" customWidth="1"/>
    <col min="14579" max="14579" width="7" style="3" customWidth="1"/>
    <col min="14580" max="14580" width="21.6640625" style="3" customWidth="1"/>
    <col min="14581" max="14581" width="16.33203125" style="3" customWidth="1"/>
    <col min="14582" max="14582" width="15.33203125" style="3" customWidth="1"/>
    <col min="14583" max="14583" width="15.5546875" style="3" customWidth="1"/>
    <col min="14584" max="14595" width="0" style="3" hidden="1" customWidth="1"/>
    <col min="14596" max="14833" width="9.109375" style="3"/>
    <col min="14834" max="14834" width="54.88671875" style="3" customWidth="1"/>
    <col min="14835" max="14835" width="7" style="3" customWidth="1"/>
    <col min="14836" max="14836" width="21.6640625" style="3" customWidth="1"/>
    <col min="14837" max="14837" width="16.33203125" style="3" customWidth="1"/>
    <col min="14838" max="14838" width="15.33203125" style="3" customWidth="1"/>
    <col min="14839" max="14839" width="15.5546875" style="3" customWidth="1"/>
    <col min="14840" max="14851" width="0" style="3" hidden="1" customWidth="1"/>
    <col min="14852" max="15089" width="9.109375" style="3"/>
    <col min="15090" max="15090" width="54.88671875" style="3" customWidth="1"/>
    <col min="15091" max="15091" width="7" style="3" customWidth="1"/>
    <col min="15092" max="15092" width="21.6640625" style="3" customWidth="1"/>
    <col min="15093" max="15093" width="16.33203125" style="3" customWidth="1"/>
    <col min="15094" max="15094" width="15.33203125" style="3" customWidth="1"/>
    <col min="15095" max="15095" width="15.5546875" style="3" customWidth="1"/>
    <col min="15096" max="15107" width="0" style="3" hidden="1" customWidth="1"/>
    <col min="15108" max="15345" width="9.109375" style="3"/>
    <col min="15346" max="15346" width="54.88671875" style="3" customWidth="1"/>
    <col min="15347" max="15347" width="7" style="3" customWidth="1"/>
    <col min="15348" max="15348" width="21.6640625" style="3" customWidth="1"/>
    <col min="15349" max="15349" width="16.33203125" style="3" customWidth="1"/>
    <col min="15350" max="15350" width="15.33203125" style="3" customWidth="1"/>
    <col min="15351" max="15351" width="15.5546875" style="3" customWidth="1"/>
    <col min="15352" max="15363" width="0" style="3" hidden="1" customWidth="1"/>
    <col min="15364" max="15601" width="9.109375" style="3"/>
    <col min="15602" max="15602" width="54.88671875" style="3" customWidth="1"/>
    <col min="15603" max="15603" width="7" style="3" customWidth="1"/>
    <col min="15604" max="15604" width="21.6640625" style="3" customWidth="1"/>
    <col min="15605" max="15605" width="16.33203125" style="3" customWidth="1"/>
    <col min="15606" max="15606" width="15.33203125" style="3" customWidth="1"/>
    <col min="15607" max="15607" width="15.5546875" style="3" customWidth="1"/>
    <col min="15608" max="15619" width="0" style="3" hidden="1" customWidth="1"/>
    <col min="15620" max="15857" width="9.109375" style="3"/>
    <col min="15858" max="15858" width="54.88671875" style="3" customWidth="1"/>
    <col min="15859" max="15859" width="7" style="3" customWidth="1"/>
    <col min="15860" max="15860" width="21.6640625" style="3" customWidth="1"/>
    <col min="15861" max="15861" width="16.33203125" style="3" customWidth="1"/>
    <col min="15862" max="15862" width="15.33203125" style="3" customWidth="1"/>
    <col min="15863" max="15863" width="15.5546875" style="3" customWidth="1"/>
    <col min="15864" max="15875" width="0" style="3" hidden="1" customWidth="1"/>
    <col min="15876" max="16113" width="9.109375" style="3"/>
    <col min="16114" max="16114" width="54.88671875" style="3" customWidth="1"/>
    <col min="16115" max="16115" width="7" style="3" customWidth="1"/>
    <col min="16116" max="16116" width="21.6640625" style="3" customWidth="1"/>
    <col min="16117" max="16117" width="16.33203125" style="3" customWidth="1"/>
    <col min="16118" max="16118" width="15.33203125" style="3" customWidth="1"/>
    <col min="16119" max="16119" width="15.5546875" style="3" customWidth="1"/>
    <col min="16120" max="16131" width="0" style="3" hidden="1" customWidth="1"/>
    <col min="16132" max="16384" width="9.109375" style="3"/>
  </cols>
  <sheetData>
    <row r="1" spans="1:25" x14ac:dyDescent="0.25">
      <c r="B1" s="1"/>
      <c r="C1" s="2"/>
      <c r="D1" s="151" t="s">
        <v>367</v>
      </c>
      <c r="E1" s="151"/>
      <c r="F1" s="151"/>
    </row>
    <row r="2" spans="1:25" x14ac:dyDescent="0.25">
      <c r="B2" s="4"/>
      <c r="C2" s="2"/>
      <c r="D2" s="151"/>
      <c r="E2" s="151"/>
      <c r="F2" s="151"/>
    </row>
    <row r="3" spans="1:25" x14ac:dyDescent="0.25">
      <c r="B3" s="4"/>
      <c r="C3" s="2"/>
      <c r="D3" s="151"/>
      <c r="E3" s="151"/>
      <c r="F3" s="151"/>
    </row>
    <row r="4" spans="1:25" x14ac:dyDescent="0.25">
      <c r="B4" s="4"/>
      <c r="C4" s="2"/>
      <c r="D4" s="151"/>
      <c r="E4" s="151"/>
      <c r="F4" s="151"/>
    </row>
    <row r="5" spans="1:25" x14ac:dyDescent="0.25">
      <c r="B5" s="4"/>
      <c r="C5" s="2"/>
      <c r="D5" s="151"/>
      <c r="E5" s="151"/>
      <c r="F5" s="151"/>
    </row>
    <row r="6" spans="1:25" s="5" customFormat="1" ht="17.399999999999999" x14ac:dyDescent="0.3">
      <c r="A6" s="152" t="s">
        <v>288</v>
      </c>
      <c r="B6" s="152"/>
      <c r="C6" s="152"/>
      <c r="D6" s="152"/>
      <c r="E6" s="152"/>
      <c r="F6" s="152"/>
      <c r="H6" s="121"/>
      <c r="W6" s="50"/>
    </row>
    <row r="7" spans="1:25" x14ac:dyDescent="0.25">
      <c r="B7" s="6"/>
      <c r="C7" s="6"/>
      <c r="F7" s="8" t="s">
        <v>0</v>
      </c>
      <c r="G7" s="8" t="s">
        <v>0</v>
      </c>
    </row>
    <row r="8" spans="1:25" x14ac:dyDescent="0.25">
      <c r="A8" s="153" t="s">
        <v>1</v>
      </c>
      <c r="B8" s="154" t="s">
        <v>2</v>
      </c>
      <c r="C8" s="154"/>
      <c r="D8" s="155" t="s">
        <v>3</v>
      </c>
      <c r="E8" s="155" t="s">
        <v>406</v>
      </c>
      <c r="F8" s="155" t="s">
        <v>407</v>
      </c>
      <c r="G8" s="155" t="s">
        <v>408</v>
      </c>
    </row>
    <row r="9" spans="1:25" ht="39.6" x14ac:dyDescent="0.25">
      <c r="A9" s="153"/>
      <c r="B9" s="64" t="s">
        <v>4</v>
      </c>
      <c r="C9" s="64" t="s">
        <v>5</v>
      </c>
      <c r="D9" s="155"/>
      <c r="E9" s="155"/>
      <c r="F9" s="155"/>
      <c r="G9" s="155"/>
    </row>
    <row r="10" spans="1:25" hidden="1" x14ac:dyDescent="0.25">
      <c r="A10" s="68" t="s">
        <v>6</v>
      </c>
      <c r="B10" s="9" t="s">
        <v>7</v>
      </c>
      <c r="C10" s="10" t="s">
        <v>8</v>
      </c>
      <c r="D10" s="11">
        <f>+D11+D17+D27+D40+D48+D55+D58+D80+D90+D100+D109+D137</f>
        <v>837161766</v>
      </c>
      <c r="E10" s="11">
        <f>+E11+E17+E27+E40+E48+E55+E58+E80+E90+E100+E109+E137</f>
        <v>826367303</v>
      </c>
      <c r="F10" s="11">
        <f>+F11+F17+F27+F40+F48+F55+F58+F80+F90+F100+F109+F137</f>
        <v>860220358</v>
      </c>
      <c r="G10" s="11">
        <f>+G11+G17+G27+G40+G48+G55+G58+G80+G90+G100+G109+G137</f>
        <v>860220358</v>
      </c>
      <c r="U10" s="149">
        <v>182</v>
      </c>
      <c r="V10" s="150"/>
      <c r="W10" s="150"/>
    </row>
    <row r="11" spans="1:25" s="13" customFormat="1" ht="13.8" hidden="1" x14ac:dyDescent="0.25">
      <c r="A11" s="68" t="s">
        <v>9</v>
      </c>
      <c r="B11" s="9" t="s">
        <v>7</v>
      </c>
      <c r="C11" s="12" t="s">
        <v>10</v>
      </c>
      <c r="D11" s="11">
        <f>+D12</f>
        <v>471744000</v>
      </c>
      <c r="E11" s="11">
        <f>+E12</f>
        <v>506179000</v>
      </c>
      <c r="F11" s="11">
        <f>+F12</f>
        <v>544886000</v>
      </c>
      <c r="G11" s="11">
        <f>+G12</f>
        <v>544886000</v>
      </c>
      <c r="H11" s="122"/>
      <c r="U11" s="57">
        <v>706103000</v>
      </c>
      <c r="V11" s="57">
        <v>691362000</v>
      </c>
      <c r="W11" s="57">
        <v>718439000</v>
      </c>
      <c r="X11" s="51"/>
      <c r="Y11" s="51"/>
    </row>
    <row r="12" spans="1:25" s="14" customFormat="1" hidden="1" x14ac:dyDescent="0.25">
      <c r="A12" s="68" t="s">
        <v>11</v>
      </c>
      <c r="B12" s="9" t="s">
        <v>7</v>
      </c>
      <c r="C12" s="12" t="s">
        <v>12</v>
      </c>
      <c r="D12" s="11">
        <f>+D13+D14+D16+D15</f>
        <v>471744000</v>
      </c>
      <c r="E12" s="11">
        <f>+E13+E14+E16+E15</f>
        <v>506179000</v>
      </c>
      <c r="F12" s="11">
        <f>+F13+F14+F16+F15</f>
        <v>544886000</v>
      </c>
      <c r="G12" s="11">
        <f>+G13+G14+G16+G15</f>
        <v>544886000</v>
      </c>
      <c r="H12" s="123"/>
      <c r="U12" s="146">
        <v>904</v>
      </c>
      <c r="V12" s="147"/>
      <c r="W12" s="148"/>
      <c r="X12" s="3"/>
      <c r="Y12" s="3"/>
    </row>
    <row r="13" spans="1:25" ht="66" hidden="1" x14ac:dyDescent="0.25">
      <c r="A13" s="69" t="s">
        <v>13</v>
      </c>
      <c r="B13" s="15" t="s">
        <v>14</v>
      </c>
      <c r="C13" s="15" t="s">
        <v>15</v>
      </c>
      <c r="D13" s="11">
        <v>454557000</v>
      </c>
      <c r="E13" s="11">
        <v>488604000</v>
      </c>
      <c r="F13" s="11">
        <v>526910000</v>
      </c>
      <c r="G13" s="11">
        <v>526910000</v>
      </c>
      <c r="U13" s="60">
        <v>104146000</v>
      </c>
      <c r="V13" s="60">
        <v>107817000</v>
      </c>
      <c r="W13" s="61">
        <v>113857000</v>
      </c>
    </row>
    <row r="14" spans="1:25" ht="92.4" hidden="1" x14ac:dyDescent="0.25">
      <c r="A14" s="69" t="s">
        <v>16</v>
      </c>
      <c r="B14" s="15" t="s">
        <v>14</v>
      </c>
      <c r="C14" s="15" t="s">
        <v>17</v>
      </c>
      <c r="D14" s="11">
        <v>11363000</v>
      </c>
      <c r="E14" s="11">
        <v>11670000</v>
      </c>
      <c r="F14" s="11">
        <v>11985000</v>
      </c>
      <c r="G14" s="11">
        <v>11985000</v>
      </c>
    </row>
    <row r="15" spans="1:25" ht="39.6" hidden="1" x14ac:dyDescent="0.25">
      <c r="A15" s="69" t="s">
        <v>18</v>
      </c>
      <c r="B15" s="15" t="s">
        <v>14</v>
      </c>
      <c r="C15" s="15" t="s">
        <v>19</v>
      </c>
      <c r="D15" s="11">
        <v>1024000</v>
      </c>
      <c r="E15" s="11">
        <v>1095000</v>
      </c>
      <c r="F15" s="11">
        <v>1171000</v>
      </c>
      <c r="G15" s="11">
        <v>1171000</v>
      </c>
    </row>
    <row r="16" spans="1:25" ht="79.2" hidden="1" x14ac:dyDescent="0.25">
      <c r="A16" s="69" t="s">
        <v>20</v>
      </c>
      <c r="B16" s="15" t="s">
        <v>14</v>
      </c>
      <c r="C16" s="15" t="s">
        <v>21</v>
      </c>
      <c r="D16" s="11">
        <v>4800000</v>
      </c>
      <c r="E16" s="11">
        <v>4810000</v>
      </c>
      <c r="F16" s="11">
        <v>4820000</v>
      </c>
      <c r="G16" s="11">
        <v>4820000</v>
      </c>
    </row>
    <row r="17" spans="1:25" ht="26.4" hidden="1" x14ac:dyDescent="0.25">
      <c r="A17" s="69" t="s">
        <v>22</v>
      </c>
      <c r="B17" s="15" t="s">
        <v>7</v>
      </c>
      <c r="C17" s="15" t="s">
        <v>23</v>
      </c>
      <c r="D17" s="100">
        <f>+D18</f>
        <v>9357766</v>
      </c>
      <c r="E17" s="100">
        <f>+E18</f>
        <v>9449303</v>
      </c>
      <c r="F17" s="100">
        <f>+F18</f>
        <v>9904358</v>
      </c>
      <c r="G17" s="100">
        <f>+G18</f>
        <v>9904358</v>
      </c>
    </row>
    <row r="18" spans="1:25" ht="26.4" hidden="1" x14ac:dyDescent="0.25">
      <c r="A18" s="69" t="s">
        <v>24</v>
      </c>
      <c r="B18" s="15" t="s">
        <v>7</v>
      </c>
      <c r="C18" s="15" t="s">
        <v>25</v>
      </c>
      <c r="D18" s="100">
        <f>+D19+D21+D23+D25</f>
        <v>9357766</v>
      </c>
      <c r="E18" s="100">
        <f>+E19+E21+E23+E25</f>
        <v>9449303</v>
      </c>
      <c r="F18" s="100">
        <f>+F19+F21+F23+F25</f>
        <v>9904358</v>
      </c>
      <c r="G18" s="100">
        <f>+G19+G21+G23+G25</f>
        <v>9904358</v>
      </c>
    </row>
    <row r="19" spans="1:25" ht="66" hidden="1" x14ac:dyDescent="0.25">
      <c r="A19" s="69" t="s">
        <v>259</v>
      </c>
      <c r="B19" s="15" t="s">
        <v>7</v>
      </c>
      <c r="C19" s="15" t="s">
        <v>27</v>
      </c>
      <c r="D19" s="11">
        <f>+D20</f>
        <v>4288055</v>
      </c>
      <c r="E19" s="11">
        <f>+E20</f>
        <v>4355971</v>
      </c>
      <c r="F19" s="11">
        <f>+F20</f>
        <v>4558741</v>
      </c>
      <c r="G19" s="11">
        <f>+G20</f>
        <v>4558741</v>
      </c>
    </row>
    <row r="20" spans="1:25" ht="92.4" hidden="1" x14ac:dyDescent="0.25">
      <c r="A20" s="69" t="s">
        <v>260</v>
      </c>
      <c r="B20" s="43">
        <v>100</v>
      </c>
      <c r="C20" s="44" t="s">
        <v>261</v>
      </c>
      <c r="D20" s="11">
        <v>4288055</v>
      </c>
      <c r="E20" s="11">
        <v>4355971</v>
      </c>
      <c r="F20" s="11">
        <v>4558741</v>
      </c>
      <c r="G20" s="11">
        <v>4558741</v>
      </c>
    </row>
    <row r="21" spans="1:25" ht="79.2" hidden="1" x14ac:dyDescent="0.25">
      <c r="A21" s="69" t="s">
        <v>262</v>
      </c>
      <c r="B21" s="15" t="s">
        <v>7</v>
      </c>
      <c r="C21" s="15" t="s">
        <v>28</v>
      </c>
      <c r="D21" s="11">
        <f>+D22</f>
        <v>22087</v>
      </c>
      <c r="E21" s="11">
        <f>+E22</f>
        <v>21859</v>
      </c>
      <c r="F21" s="11">
        <f>+F22</f>
        <v>22477</v>
      </c>
      <c r="G21" s="11">
        <f>+G22</f>
        <v>22477</v>
      </c>
    </row>
    <row r="22" spans="1:25" ht="105.6" hidden="1" x14ac:dyDescent="0.25">
      <c r="A22" s="69" t="s">
        <v>263</v>
      </c>
      <c r="B22" s="15" t="s">
        <v>26</v>
      </c>
      <c r="C22" s="44" t="s">
        <v>264</v>
      </c>
      <c r="D22" s="11">
        <v>22087</v>
      </c>
      <c r="E22" s="11">
        <v>21859</v>
      </c>
      <c r="F22" s="11">
        <v>22477</v>
      </c>
      <c r="G22" s="11">
        <v>22477</v>
      </c>
    </row>
    <row r="23" spans="1:25" ht="66" hidden="1" x14ac:dyDescent="0.25">
      <c r="A23" s="69" t="s">
        <v>29</v>
      </c>
      <c r="B23" s="15" t="s">
        <v>7</v>
      </c>
      <c r="C23" s="15" t="s">
        <v>30</v>
      </c>
      <c r="D23" s="11">
        <f>+D24</f>
        <v>5601006</v>
      </c>
      <c r="E23" s="11">
        <f>+E24</f>
        <v>5673869</v>
      </c>
      <c r="F23" s="11">
        <f>+F24</f>
        <v>5901751</v>
      </c>
      <c r="G23" s="11">
        <f>+G24</f>
        <v>5901751</v>
      </c>
    </row>
    <row r="24" spans="1:25" ht="92.4" hidden="1" x14ac:dyDescent="0.25">
      <c r="A24" s="69" t="s">
        <v>284</v>
      </c>
      <c r="B24" s="15" t="s">
        <v>26</v>
      </c>
      <c r="C24" s="44" t="s">
        <v>275</v>
      </c>
      <c r="D24" s="11">
        <v>5601006</v>
      </c>
      <c r="E24" s="11">
        <v>5673869</v>
      </c>
      <c r="F24" s="11">
        <v>5901751</v>
      </c>
      <c r="G24" s="11">
        <v>5901751</v>
      </c>
    </row>
    <row r="25" spans="1:25" ht="66" hidden="1" x14ac:dyDescent="0.25">
      <c r="A25" s="69" t="s">
        <v>265</v>
      </c>
      <c r="B25" s="15" t="s">
        <v>7</v>
      </c>
      <c r="C25" s="15" t="s">
        <v>31</v>
      </c>
      <c r="D25" s="11">
        <f>+D26</f>
        <v>-553382</v>
      </c>
      <c r="E25" s="11">
        <f>+E26</f>
        <v>-602396</v>
      </c>
      <c r="F25" s="11">
        <f>+F26</f>
        <v>-578611</v>
      </c>
      <c r="G25" s="11">
        <f>+G26</f>
        <v>-578611</v>
      </c>
    </row>
    <row r="26" spans="1:25" ht="92.4" hidden="1" x14ac:dyDescent="0.25">
      <c r="A26" s="69" t="s">
        <v>266</v>
      </c>
      <c r="B26" s="15" t="s">
        <v>26</v>
      </c>
      <c r="C26" s="44" t="s">
        <v>276</v>
      </c>
      <c r="D26" s="11">
        <v>-553382</v>
      </c>
      <c r="E26" s="11">
        <v>-602396</v>
      </c>
      <c r="F26" s="11">
        <v>-578611</v>
      </c>
      <c r="G26" s="11">
        <v>-578611</v>
      </c>
    </row>
    <row r="27" spans="1:25" s="14" customFormat="1" hidden="1" x14ac:dyDescent="0.25">
      <c r="A27" s="68" t="s">
        <v>32</v>
      </c>
      <c r="B27" s="15" t="s">
        <v>7</v>
      </c>
      <c r="C27" s="12" t="s">
        <v>33</v>
      </c>
      <c r="D27" s="11">
        <f>+D33+D36+D38+D28</f>
        <v>149058000</v>
      </c>
      <c r="E27" s="11">
        <f>+E33+E36+E38+E28</f>
        <v>101383000</v>
      </c>
      <c r="F27" s="11">
        <f>+F33+F36+F38+F28</f>
        <v>88253000</v>
      </c>
      <c r="G27" s="11">
        <f>+G33+G36+G38+G28</f>
        <v>88253000</v>
      </c>
      <c r="H27" s="123"/>
      <c r="U27" s="3"/>
      <c r="V27" s="3"/>
      <c r="W27" s="1"/>
      <c r="X27" s="3"/>
      <c r="Y27" s="3"/>
    </row>
    <row r="28" spans="1:25" s="14" customFormat="1" ht="26.4" hidden="1" x14ac:dyDescent="0.25">
      <c r="A28" s="68" t="s">
        <v>34</v>
      </c>
      <c r="B28" s="15" t="s">
        <v>7</v>
      </c>
      <c r="C28" s="42" t="s">
        <v>35</v>
      </c>
      <c r="D28" s="11">
        <f>+D29+D31</f>
        <v>79800000</v>
      </c>
      <c r="E28" s="11">
        <f>+E29+E31</f>
        <v>83700000</v>
      </c>
      <c r="F28" s="11">
        <f>+F29+F31</f>
        <v>87770000</v>
      </c>
      <c r="G28" s="11">
        <f>+G29+G31</f>
        <v>87770000</v>
      </c>
      <c r="H28" s="123"/>
      <c r="U28" s="3"/>
      <c r="V28" s="3"/>
      <c r="W28" s="1"/>
      <c r="X28" s="3"/>
      <c r="Y28" s="3"/>
    </row>
    <row r="29" spans="1:25" s="14" customFormat="1" ht="26.4" hidden="1" x14ac:dyDescent="0.25">
      <c r="A29" s="68" t="s">
        <v>36</v>
      </c>
      <c r="B29" s="15" t="s">
        <v>7</v>
      </c>
      <c r="C29" s="42" t="s">
        <v>37</v>
      </c>
      <c r="D29" s="11">
        <f>+D30</f>
        <v>58300000</v>
      </c>
      <c r="E29" s="11">
        <f>+E30</f>
        <v>61000000</v>
      </c>
      <c r="F29" s="11">
        <f>+F30</f>
        <v>63800000</v>
      </c>
      <c r="G29" s="11">
        <f>+G30</f>
        <v>63800000</v>
      </c>
      <c r="H29" s="123"/>
      <c r="U29" s="3"/>
      <c r="V29" s="3"/>
      <c r="W29" s="1"/>
      <c r="X29" s="3"/>
      <c r="Y29" s="3"/>
    </row>
    <row r="30" spans="1:25" s="14" customFormat="1" ht="26.4" hidden="1" x14ac:dyDescent="0.25">
      <c r="A30" s="68" t="s">
        <v>36</v>
      </c>
      <c r="B30" s="15" t="s">
        <v>14</v>
      </c>
      <c r="C30" s="42" t="s">
        <v>38</v>
      </c>
      <c r="D30" s="11">
        <v>58300000</v>
      </c>
      <c r="E30" s="11">
        <v>61000000</v>
      </c>
      <c r="F30" s="11">
        <v>63800000</v>
      </c>
      <c r="G30" s="11">
        <v>63800000</v>
      </c>
      <c r="H30" s="123"/>
      <c r="U30" s="3"/>
      <c r="V30" s="3"/>
      <c r="W30" s="1"/>
      <c r="X30" s="3"/>
      <c r="Y30" s="3"/>
    </row>
    <row r="31" spans="1:25" s="14" customFormat="1" ht="39.6" hidden="1" x14ac:dyDescent="0.25">
      <c r="A31" s="68" t="s">
        <v>39</v>
      </c>
      <c r="B31" s="15" t="s">
        <v>7</v>
      </c>
      <c r="C31" s="42" t="s">
        <v>40</v>
      </c>
      <c r="D31" s="11">
        <f>+D32</f>
        <v>21500000</v>
      </c>
      <c r="E31" s="11">
        <f>+E32</f>
        <v>22700000</v>
      </c>
      <c r="F31" s="11">
        <f>+F32</f>
        <v>23970000</v>
      </c>
      <c r="G31" s="11">
        <f>+G32</f>
        <v>23970000</v>
      </c>
      <c r="H31" s="123"/>
      <c r="U31" s="3"/>
      <c r="V31" s="3"/>
      <c r="W31" s="1"/>
      <c r="X31" s="3"/>
      <c r="Y31" s="3"/>
    </row>
    <row r="32" spans="1:25" s="14" customFormat="1" ht="52.8" hidden="1" x14ac:dyDescent="0.25">
      <c r="A32" s="68" t="s">
        <v>41</v>
      </c>
      <c r="B32" s="15" t="s">
        <v>14</v>
      </c>
      <c r="C32" s="42" t="s">
        <v>42</v>
      </c>
      <c r="D32" s="11">
        <v>21500000</v>
      </c>
      <c r="E32" s="11">
        <v>22700000</v>
      </c>
      <c r="F32" s="11">
        <v>23970000</v>
      </c>
      <c r="G32" s="11">
        <v>23970000</v>
      </c>
      <c r="H32" s="123"/>
      <c r="U32" s="3"/>
      <c r="V32" s="3"/>
      <c r="W32" s="1"/>
      <c r="X32" s="3"/>
      <c r="Y32" s="3"/>
    </row>
    <row r="33" spans="1:25" ht="26.4" hidden="1" x14ac:dyDescent="0.25">
      <c r="A33" s="68" t="s">
        <v>43</v>
      </c>
      <c r="B33" s="15" t="s">
        <v>7</v>
      </c>
      <c r="C33" s="12" t="s">
        <v>44</v>
      </c>
      <c r="D33" s="11">
        <f>+D34+D35</f>
        <v>68795000</v>
      </c>
      <c r="E33" s="11">
        <f>+E34+E35</f>
        <v>17200000</v>
      </c>
      <c r="F33" s="11">
        <f>+F34+F35</f>
        <v>0</v>
      </c>
      <c r="G33" s="11">
        <f>+G34+G35</f>
        <v>0</v>
      </c>
    </row>
    <row r="34" spans="1:25" ht="26.4" hidden="1" x14ac:dyDescent="0.25">
      <c r="A34" s="68" t="s">
        <v>43</v>
      </c>
      <c r="B34" s="15" t="s">
        <v>14</v>
      </c>
      <c r="C34" s="12" t="s">
        <v>45</v>
      </c>
      <c r="D34" s="11">
        <v>68794000</v>
      </c>
      <c r="E34" s="11">
        <v>17200000</v>
      </c>
      <c r="F34" s="11">
        <v>0</v>
      </c>
      <c r="G34" s="11">
        <v>0</v>
      </c>
    </row>
    <row r="35" spans="1:25" ht="39.6" hidden="1" x14ac:dyDescent="0.25">
      <c r="A35" s="70" t="s">
        <v>46</v>
      </c>
      <c r="B35" s="15" t="s">
        <v>14</v>
      </c>
      <c r="C35" s="16" t="s">
        <v>47</v>
      </c>
      <c r="D35" s="11">
        <v>1000</v>
      </c>
      <c r="E35" s="11">
        <v>0</v>
      </c>
      <c r="F35" s="11">
        <v>0</v>
      </c>
      <c r="G35" s="11">
        <v>0</v>
      </c>
    </row>
    <row r="36" spans="1:25" hidden="1" x14ac:dyDescent="0.25">
      <c r="A36" s="70" t="s">
        <v>48</v>
      </c>
      <c r="B36" s="15" t="s">
        <v>7</v>
      </c>
      <c r="C36" s="16" t="s">
        <v>49</v>
      </c>
      <c r="D36" s="11">
        <f>+D37</f>
        <v>13000</v>
      </c>
      <c r="E36" s="11">
        <f>+E37</f>
        <v>13000</v>
      </c>
      <c r="F36" s="11">
        <f>+F37</f>
        <v>13000</v>
      </c>
      <c r="G36" s="11">
        <f>+G37</f>
        <v>13000</v>
      </c>
    </row>
    <row r="37" spans="1:25" hidden="1" x14ac:dyDescent="0.25">
      <c r="A37" s="70" t="s">
        <v>48</v>
      </c>
      <c r="B37" s="15" t="s">
        <v>14</v>
      </c>
      <c r="C37" s="16" t="s">
        <v>50</v>
      </c>
      <c r="D37" s="11">
        <v>13000</v>
      </c>
      <c r="E37" s="11">
        <v>13000</v>
      </c>
      <c r="F37" s="11">
        <v>13000</v>
      </c>
      <c r="G37" s="11">
        <v>13000</v>
      </c>
    </row>
    <row r="38" spans="1:25" ht="26.4" hidden="1" x14ac:dyDescent="0.25">
      <c r="A38" s="70" t="s">
        <v>51</v>
      </c>
      <c r="B38" s="15" t="s">
        <v>7</v>
      </c>
      <c r="C38" s="16" t="s">
        <v>52</v>
      </c>
      <c r="D38" s="11">
        <f>+D39</f>
        <v>450000</v>
      </c>
      <c r="E38" s="11">
        <f>+E39</f>
        <v>470000</v>
      </c>
      <c r="F38" s="11">
        <f>+F39</f>
        <v>470000</v>
      </c>
      <c r="G38" s="11">
        <f>+G39</f>
        <v>470000</v>
      </c>
    </row>
    <row r="39" spans="1:25" ht="26.4" hidden="1" x14ac:dyDescent="0.25">
      <c r="A39" s="70" t="s">
        <v>53</v>
      </c>
      <c r="B39" s="15" t="s">
        <v>14</v>
      </c>
      <c r="C39" s="16" t="s">
        <v>54</v>
      </c>
      <c r="D39" s="11">
        <v>450000</v>
      </c>
      <c r="E39" s="11">
        <v>470000</v>
      </c>
      <c r="F39" s="11">
        <v>470000</v>
      </c>
      <c r="G39" s="11">
        <v>470000</v>
      </c>
    </row>
    <row r="40" spans="1:25" s="14" customFormat="1" hidden="1" x14ac:dyDescent="0.25">
      <c r="A40" s="68" t="s">
        <v>55</v>
      </c>
      <c r="B40" s="15" t="s">
        <v>7</v>
      </c>
      <c r="C40" s="12" t="s">
        <v>56</v>
      </c>
      <c r="D40" s="11">
        <f>+D41+D43</f>
        <v>66700000</v>
      </c>
      <c r="E40" s="11">
        <f>+E41+E43</f>
        <v>65000000</v>
      </c>
      <c r="F40" s="11">
        <f>+F41+F43</f>
        <v>66300000</v>
      </c>
      <c r="G40" s="11">
        <f>+G41+G43</f>
        <v>66300000</v>
      </c>
      <c r="H40" s="123"/>
      <c r="U40" s="3"/>
      <c r="V40" s="3"/>
      <c r="W40" s="1"/>
      <c r="X40" s="3"/>
      <c r="Y40" s="3"/>
    </row>
    <row r="41" spans="1:25" hidden="1" x14ac:dyDescent="0.25">
      <c r="A41" s="68" t="s">
        <v>57</v>
      </c>
      <c r="B41" s="15" t="s">
        <v>7</v>
      </c>
      <c r="C41" s="12" t="s">
        <v>58</v>
      </c>
      <c r="D41" s="11">
        <f>+D42</f>
        <v>22500000</v>
      </c>
      <c r="E41" s="11">
        <f>+E42</f>
        <v>20400000</v>
      </c>
      <c r="F41" s="11">
        <f>+F42</f>
        <v>21400000</v>
      </c>
      <c r="G41" s="11">
        <f>+G42</f>
        <v>21400000</v>
      </c>
    </row>
    <row r="42" spans="1:25" ht="39.6" hidden="1" x14ac:dyDescent="0.25">
      <c r="A42" s="68" t="s">
        <v>59</v>
      </c>
      <c r="B42" s="15" t="s">
        <v>14</v>
      </c>
      <c r="C42" s="12" t="s">
        <v>60</v>
      </c>
      <c r="D42" s="11">
        <v>22500000</v>
      </c>
      <c r="E42" s="11">
        <v>20400000</v>
      </c>
      <c r="F42" s="11">
        <v>21400000</v>
      </c>
      <c r="G42" s="11">
        <v>21400000</v>
      </c>
    </row>
    <row r="43" spans="1:25" hidden="1" x14ac:dyDescent="0.25">
      <c r="A43" s="69" t="s">
        <v>61</v>
      </c>
      <c r="B43" s="15" t="s">
        <v>7</v>
      </c>
      <c r="C43" s="15" t="s">
        <v>62</v>
      </c>
      <c r="D43" s="11">
        <f>+D44+D46</f>
        <v>44200000</v>
      </c>
      <c r="E43" s="11">
        <f>+E44+E46</f>
        <v>44600000</v>
      </c>
      <c r="F43" s="11">
        <f>+F44+F46</f>
        <v>44900000</v>
      </c>
      <c r="G43" s="11">
        <f>+G44+G46</f>
        <v>44900000</v>
      </c>
    </row>
    <row r="44" spans="1:25" hidden="1" x14ac:dyDescent="0.25">
      <c r="A44" s="69" t="s">
        <v>63</v>
      </c>
      <c r="B44" s="15" t="s">
        <v>7</v>
      </c>
      <c r="C44" s="15" t="s">
        <v>64</v>
      </c>
      <c r="D44" s="11">
        <f>+D45</f>
        <v>33500000</v>
      </c>
      <c r="E44" s="11">
        <f>+E45</f>
        <v>33800000</v>
      </c>
      <c r="F44" s="11">
        <f>+F45</f>
        <v>34000000</v>
      </c>
      <c r="G44" s="11">
        <f>+G45</f>
        <v>34000000</v>
      </c>
    </row>
    <row r="45" spans="1:25" ht="26.4" hidden="1" x14ac:dyDescent="0.25">
      <c r="A45" s="69" t="s">
        <v>65</v>
      </c>
      <c r="B45" s="15" t="s">
        <v>14</v>
      </c>
      <c r="C45" s="15" t="s">
        <v>66</v>
      </c>
      <c r="D45" s="11">
        <v>33500000</v>
      </c>
      <c r="E45" s="11">
        <v>33800000</v>
      </c>
      <c r="F45" s="11">
        <v>34000000</v>
      </c>
      <c r="G45" s="11">
        <v>34000000</v>
      </c>
    </row>
    <row r="46" spans="1:25" hidden="1" x14ac:dyDescent="0.25">
      <c r="A46" s="69" t="s">
        <v>67</v>
      </c>
      <c r="B46" s="15" t="s">
        <v>7</v>
      </c>
      <c r="C46" s="15" t="s">
        <v>68</v>
      </c>
      <c r="D46" s="11">
        <f>+D47</f>
        <v>10700000</v>
      </c>
      <c r="E46" s="11">
        <f>+E47</f>
        <v>10800000</v>
      </c>
      <c r="F46" s="11">
        <f>+F47</f>
        <v>10900000</v>
      </c>
      <c r="G46" s="11">
        <f>+G47</f>
        <v>10900000</v>
      </c>
    </row>
    <row r="47" spans="1:25" ht="26.4" hidden="1" x14ac:dyDescent="0.25">
      <c r="A47" s="69" t="s">
        <v>69</v>
      </c>
      <c r="B47" s="15" t="s">
        <v>14</v>
      </c>
      <c r="C47" s="15" t="s">
        <v>70</v>
      </c>
      <c r="D47" s="11">
        <v>10700000</v>
      </c>
      <c r="E47" s="11">
        <v>10800000</v>
      </c>
      <c r="F47" s="11">
        <v>10900000</v>
      </c>
      <c r="G47" s="11">
        <v>10900000</v>
      </c>
    </row>
    <row r="48" spans="1:25" s="17" customFormat="1" hidden="1" x14ac:dyDescent="0.25">
      <c r="A48" s="68" t="s">
        <v>71</v>
      </c>
      <c r="B48" s="9" t="s">
        <v>7</v>
      </c>
      <c r="C48" s="12" t="s">
        <v>72</v>
      </c>
      <c r="D48" s="11">
        <f>+D49+D51</f>
        <v>20435000</v>
      </c>
      <c r="E48" s="11">
        <f>+E49+E51</f>
        <v>20740000</v>
      </c>
      <c r="F48" s="11">
        <f>+F49+F51</f>
        <v>20975000</v>
      </c>
      <c r="G48" s="11">
        <f>+G49+G51</f>
        <v>20975000</v>
      </c>
      <c r="H48" s="124"/>
      <c r="U48" s="1"/>
      <c r="V48" s="1"/>
      <c r="W48" s="1"/>
      <c r="X48" s="1"/>
      <c r="Y48" s="1"/>
    </row>
    <row r="49" spans="1:25" s="17" customFormat="1" ht="26.4" hidden="1" x14ac:dyDescent="0.25">
      <c r="A49" s="68" t="s">
        <v>279</v>
      </c>
      <c r="B49" s="15" t="s">
        <v>7</v>
      </c>
      <c r="C49" s="12" t="s">
        <v>73</v>
      </c>
      <c r="D49" s="11">
        <f>+D50</f>
        <v>18600000</v>
      </c>
      <c r="E49" s="11">
        <f>+E50</f>
        <v>18800000</v>
      </c>
      <c r="F49" s="11">
        <f>+F50</f>
        <v>19000000</v>
      </c>
      <c r="G49" s="11">
        <f>+G50</f>
        <v>19000000</v>
      </c>
      <c r="H49" s="124"/>
      <c r="U49" s="1"/>
      <c r="V49" s="1"/>
      <c r="W49" s="1"/>
      <c r="X49" s="1"/>
      <c r="Y49" s="1"/>
    </row>
    <row r="50" spans="1:25" ht="39.6" hidden="1" x14ac:dyDescent="0.25">
      <c r="A50" s="68" t="s">
        <v>74</v>
      </c>
      <c r="B50" s="15" t="s">
        <v>14</v>
      </c>
      <c r="C50" s="12" t="s">
        <v>75</v>
      </c>
      <c r="D50" s="11">
        <v>18600000</v>
      </c>
      <c r="E50" s="11">
        <v>18800000</v>
      </c>
      <c r="F50" s="11">
        <v>19000000</v>
      </c>
      <c r="G50" s="11">
        <v>19000000</v>
      </c>
    </row>
    <row r="51" spans="1:25" ht="26.4" hidden="1" x14ac:dyDescent="0.25">
      <c r="A51" s="68" t="s">
        <v>76</v>
      </c>
      <c r="B51" s="9" t="s">
        <v>7</v>
      </c>
      <c r="C51" s="12" t="s">
        <v>77</v>
      </c>
      <c r="D51" s="11">
        <f>+D52+D53</f>
        <v>1835000</v>
      </c>
      <c r="E51" s="11">
        <f>+E52+E53</f>
        <v>1940000</v>
      </c>
      <c r="F51" s="11">
        <f>+F52+F53</f>
        <v>1975000</v>
      </c>
      <c r="G51" s="11">
        <f>+G52+G53</f>
        <v>1975000</v>
      </c>
    </row>
    <row r="52" spans="1:25" ht="26.4" hidden="1" x14ac:dyDescent="0.25">
      <c r="A52" s="68" t="s">
        <v>78</v>
      </c>
      <c r="B52" s="9" t="s">
        <v>79</v>
      </c>
      <c r="C52" s="12" t="s">
        <v>80</v>
      </c>
      <c r="D52" s="11">
        <v>75000</v>
      </c>
      <c r="E52" s="11">
        <v>180000</v>
      </c>
      <c r="F52" s="11">
        <v>215000</v>
      </c>
      <c r="G52" s="11">
        <v>215000</v>
      </c>
    </row>
    <row r="53" spans="1:25" ht="52.8" hidden="1" x14ac:dyDescent="0.25">
      <c r="A53" s="68" t="s">
        <v>81</v>
      </c>
      <c r="B53" s="9" t="s">
        <v>7</v>
      </c>
      <c r="C53" s="42" t="s">
        <v>82</v>
      </c>
      <c r="D53" s="11">
        <f>+D54</f>
        <v>1760000</v>
      </c>
      <c r="E53" s="11">
        <f>+E54</f>
        <v>1760000</v>
      </c>
      <c r="F53" s="11">
        <f>+F54</f>
        <v>1760000</v>
      </c>
      <c r="G53" s="11">
        <f>+G54</f>
        <v>1760000</v>
      </c>
    </row>
    <row r="54" spans="1:25" ht="79.2" hidden="1" x14ac:dyDescent="0.25">
      <c r="A54" s="68" t="s">
        <v>293</v>
      </c>
      <c r="B54" s="9" t="s">
        <v>83</v>
      </c>
      <c r="C54" s="12" t="s">
        <v>84</v>
      </c>
      <c r="D54" s="11">
        <v>1760000</v>
      </c>
      <c r="E54" s="11">
        <v>1760000</v>
      </c>
      <c r="F54" s="11">
        <v>1760000</v>
      </c>
      <c r="G54" s="11">
        <v>1760000</v>
      </c>
    </row>
    <row r="55" spans="1:25" s="14" customFormat="1" ht="26.4" hidden="1" x14ac:dyDescent="0.25">
      <c r="A55" s="68" t="s">
        <v>85</v>
      </c>
      <c r="B55" s="15" t="s">
        <v>7</v>
      </c>
      <c r="C55" s="12" t="s">
        <v>86</v>
      </c>
      <c r="D55" s="11">
        <f t="shared" ref="D55:G56" si="0">+D56</f>
        <v>1000</v>
      </c>
      <c r="E55" s="11">
        <f t="shared" si="0"/>
        <v>0</v>
      </c>
      <c r="F55" s="11">
        <f t="shared" si="0"/>
        <v>0</v>
      </c>
      <c r="G55" s="11">
        <f t="shared" si="0"/>
        <v>0</v>
      </c>
      <c r="H55" s="123"/>
      <c r="U55" s="3"/>
      <c r="V55" s="3"/>
      <c r="W55" s="1"/>
      <c r="X55" s="3"/>
      <c r="Y55" s="3"/>
    </row>
    <row r="56" spans="1:25" ht="26.4" hidden="1" x14ac:dyDescent="0.25">
      <c r="A56" s="68" t="s">
        <v>87</v>
      </c>
      <c r="B56" s="15" t="s">
        <v>7</v>
      </c>
      <c r="C56" s="12" t="s">
        <v>88</v>
      </c>
      <c r="D56" s="11">
        <f t="shared" si="0"/>
        <v>1000</v>
      </c>
      <c r="E56" s="11">
        <f t="shared" si="0"/>
        <v>0</v>
      </c>
      <c r="F56" s="11">
        <f t="shared" si="0"/>
        <v>0</v>
      </c>
      <c r="G56" s="11">
        <f t="shared" si="0"/>
        <v>0</v>
      </c>
    </row>
    <row r="57" spans="1:25" hidden="1" x14ac:dyDescent="0.25">
      <c r="A57" s="68" t="s">
        <v>89</v>
      </c>
      <c r="B57" s="15" t="s">
        <v>14</v>
      </c>
      <c r="C57" s="12" t="s">
        <v>90</v>
      </c>
      <c r="D57" s="11">
        <v>1000</v>
      </c>
      <c r="E57" s="11">
        <v>0</v>
      </c>
      <c r="F57" s="11">
        <v>0</v>
      </c>
      <c r="G57" s="11">
        <v>0</v>
      </c>
    </row>
    <row r="58" spans="1:25" s="14" customFormat="1" ht="39.6" hidden="1" x14ac:dyDescent="0.25">
      <c r="A58" s="68" t="s">
        <v>91</v>
      </c>
      <c r="B58" s="9" t="s">
        <v>7</v>
      </c>
      <c r="C58" s="12" t="s">
        <v>92</v>
      </c>
      <c r="D58" s="11">
        <f>+D59+D66+D69</f>
        <v>93078000</v>
      </c>
      <c r="E58" s="11">
        <f>+E59+E66+E69</f>
        <v>96511000</v>
      </c>
      <c r="F58" s="11">
        <f>+F59+F66+F69</f>
        <v>100079000</v>
      </c>
      <c r="G58" s="11">
        <f>+G59+G66+G69</f>
        <v>100079000</v>
      </c>
      <c r="H58" s="123"/>
      <c r="U58" s="3"/>
      <c r="V58" s="3"/>
      <c r="W58" s="1"/>
      <c r="X58" s="3"/>
      <c r="Y58" s="3"/>
    </row>
    <row r="59" spans="1:25" ht="79.2" hidden="1" x14ac:dyDescent="0.25">
      <c r="A59" s="68" t="s">
        <v>93</v>
      </c>
      <c r="B59" s="9" t="s">
        <v>7</v>
      </c>
      <c r="C59" s="12" t="s">
        <v>94</v>
      </c>
      <c r="D59" s="11">
        <f>D60+D62+D64</f>
        <v>80602000</v>
      </c>
      <c r="E59" s="11">
        <f>E60+E62+E64</f>
        <v>83746000</v>
      </c>
      <c r="F59" s="11">
        <f>F60+F62+F64</f>
        <v>87012000</v>
      </c>
      <c r="G59" s="11">
        <f>G60+G62+G64</f>
        <v>87012000</v>
      </c>
    </row>
    <row r="60" spans="1:25" ht="52.8" hidden="1" x14ac:dyDescent="0.25">
      <c r="A60" s="68" t="s">
        <v>95</v>
      </c>
      <c r="B60" s="9" t="s">
        <v>7</v>
      </c>
      <c r="C60" s="12" t="s">
        <v>96</v>
      </c>
      <c r="D60" s="11">
        <f>+D61</f>
        <v>62973000</v>
      </c>
      <c r="E60" s="11">
        <f>+E61</f>
        <v>65430000</v>
      </c>
      <c r="F60" s="11">
        <f>+F61</f>
        <v>67981000</v>
      </c>
      <c r="G60" s="11">
        <f>+G61</f>
        <v>67981000</v>
      </c>
    </row>
    <row r="61" spans="1:25" ht="66" hidden="1" x14ac:dyDescent="0.25">
      <c r="A61" s="68" t="s">
        <v>97</v>
      </c>
      <c r="B61" s="9" t="s">
        <v>79</v>
      </c>
      <c r="C61" s="12" t="s">
        <v>98</v>
      </c>
      <c r="D61" s="11">
        <v>62973000</v>
      </c>
      <c r="E61" s="11">
        <v>65430000</v>
      </c>
      <c r="F61" s="11">
        <v>67981000</v>
      </c>
      <c r="G61" s="11">
        <v>67981000</v>
      </c>
    </row>
    <row r="62" spans="1:25" ht="66" hidden="1" x14ac:dyDescent="0.25">
      <c r="A62" s="70" t="s">
        <v>99</v>
      </c>
      <c r="B62" s="9" t="s">
        <v>7</v>
      </c>
      <c r="C62" s="12" t="s">
        <v>100</v>
      </c>
      <c r="D62" s="11">
        <f>+D63</f>
        <v>11302000</v>
      </c>
      <c r="E62" s="11">
        <f>+E63</f>
        <v>11742000</v>
      </c>
      <c r="F62" s="11">
        <f>+F63</f>
        <v>12201000</v>
      </c>
      <c r="G62" s="11">
        <f>+G63</f>
        <v>12201000</v>
      </c>
    </row>
    <row r="63" spans="1:25" ht="66" hidden="1" x14ac:dyDescent="0.25">
      <c r="A63" s="70" t="s">
        <v>101</v>
      </c>
      <c r="B63" s="9" t="s">
        <v>79</v>
      </c>
      <c r="C63" s="12" t="s">
        <v>102</v>
      </c>
      <c r="D63" s="11">
        <v>11302000</v>
      </c>
      <c r="E63" s="11">
        <v>11742000</v>
      </c>
      <c r="F63" s="11">
        <v>12201000</v>
      </c>
      <c r="G63" s="11">
        <v>12201000</v>
      </c>
    </row>
    <row r="64" spans="1:25" ht="39.6" hidden="1" x14ac:dyDescent="0.25">
      <c r="A64" s="70" t="s">
        <v>103</v>
      </c>
      <c r="B64" s="9" t="s">
        <v>7</v>
      </c>
      <c r="C64" s="12" t="s">
        <v>104</v>
      </c>
      <c r="D64" s="11">
        <f>+D65</f>
        <v>6327000</v>
      </c>
      <c r="E64" s="11">
        <f>+E65</f>
        <v>6574000</v>
      </c>
      <c r="F64" s="11">
        <f>+F65</f>
        <v>6830000</v>
      </c>
      <c r="G64" s="11">
        <f>+G65</f>
        <v>6830000</v>
      </c>
    </row>
    <row r="65" spans="1:7" ht="26.4" hidden="1" x14ac:dyDescent="0.25">
      <c r="A65" s="70" t="s">
        <v>105</v>
      </c>
      <c r="B65" s="9" t="s">
        <v>79</v>
      </c>
      <c r="C65" s="12" t="s">
        <v>106</v>
      </c>
      <c r="D65" s="11">
        <v>6327000</v>
      </c>
      <c r="E65" s="11">
        <v>6574000</v>
      </c>
      <c r="F65" s="11">
        <v>6830000</v>
      </c>
      <c r="G65" s="11">
        <v>6830000</v>
      </c>
    </row>
    <row r="66" spans="1:7" ht="26.4" hidden="1" x14ac:dyDescent="0.25">
      <c r="A66" s="68" t="s">
        <v>107</v>
      </c>
      <c r="B66" s="9" t="s">
        <v>7</v>
      </c>
      <c r="C66" s="12" t="s">
        <v>108</v>
      </c>
      <c r="D66" s="11">
        <f t="shared" ref="D66:G67" si="1">+D67</f>
        <v>102000</v>
      </c>
      <c r="E66" s="11">
        <f t="shared" si="1"/>
        <v>105000</v>
      </c>
      <c r="F66" s="11">
        <f t="shared" si="1"/>
        <v>109000</v>
      </c>
      <c r="G66" s="11">
        <f t="shared" si="1"/>
        <v>109000</v>
      </c>
    </row>
    <row r="67" spans="1:7" ht="39.6" hidden="1" x14ac:dyDescent="0.25">
      <c r="A67" s="68" t="s">
        <v>109</v>
      </c>
      <c r="B67" s="9" t="s">
        <v>7</v>
      </c>
      <c r="C67" s="12" t="s">
        <v>110</v>
      </c>
      <c r="D67" s="11">
        <f t="shared" si="1"/>
        <v>102000</v>
      </c>
      <c r="E67" s="11">
        <f t="shared" si="1"/>
        <v>105000</v>
      </c>
      <c r="F67" s="11">
        <f t="shared" si="1"/>
        <v>109000</v>
      </c>
      <c r="G67" s="11">
        <f t="shared" si="1"/>
        <v>109000</v>
      </c>
    </row>
    <row r="68" spans="1:7" ht="39.6" hidden="1" x14ac:dyDescent="0.25">
      <c r="A68" s="68" t="s">
        <v>111</v>
      </c>
      <c r="B68" s="9" t="s">
        <v>79</v>
      </c>
      <c r="C68" s="12" t="s">
        <v>112</v>
      </c>
      <c r="D68" s="11">
        <v>102000</v>
      </c>
      <c r="E68" s="11">
        <v>105000</v>
      </c>
      <c r="F68" s="11">
        <v>109000</v>
      </c>
      <c r="G68" s="11">
        <v>109000</v>
      </c>
    </row>
    <row r="69" spans="1:7" ht="66" hidden="1" x14ac:dyDescent="0.25">
      <c r="A69" s="68" t="s">
        <v>113</v>
      </c>
      <c r="B69" s="9" t="s">
        <v>7</v>
      </c>
      <c r="C69" s="42" t="s">
        <v>114</v>
      </c>
      <c r="D69" s="11">
        <f t="shared" ref="D69:G69" si="2">+D70</f>
        <v>12374000</v>
      </c>
      <c r="E69" s="11">
        <f t="shared" si="2"/>
        <v>12660000</v>
      </c>
      <c r="F69" s="11">
        <f t="shared" si="2"/>
        <v>12958000</v>
      </c>
      <c r="G69" s="11">
        <f t="shared" si="2"/>
        <v>12958000</v>
      </c>
    </row>
    <row r="70" spans="1:7" ht="66" hidden="1" x14ac:dyDescent="0.25">
      <c r="A70" s="71" t="s">
        <v>115</v>
      </c>
      <c r="B70" s="9" t="s">
        <v>7</v>
      </c>
      <c r="C70" s="12" t="s">
        <v>268</v>
      </c>
      <c r="D70" s="11">
        <f>+D77+D71+D73+D75</f>
        <v>12374000</v>
      </c>
      <c r="E70" s="11">
        <f t="shared" ref="E70:F70" si="3">+E77+E71+E73+E75</f>
        <v>12660000</v>
      </c>
      <c r="F70" s="11">
        <f t="shared" si="3"/>
        <v>12958000</v>
      </c>
      <c r="G70" s="11">
        <f t="shared" ref="G70" si="4">+G77+G71+G73+G75</f>
        <v>12958000</v>
      </c>
    </row>
    <row r="71" spans="1:7" ht="66" hidden="1" x14ac:dyDescent="0.25">
      <c r="A71" s="66" t="s">
        <v>115</v>
      </c>
      <c r="B71" s="9" t="s">
        <v>7</v>
      </c>
      <c r="C71" s="16" t="s">
        <v>354</v>
      </c>
      <c r="D71" s="11">
        <f>+D72</f>
        <v>5042000</v>
      </c>
      <c r="E71" s="11">
        <f t="shared" ref="E71:G71" si="5">+E72</f>
        <v>5238000</v>
      </c>
      <c r="F71" s="11">
        <f t="shared" si="5"/>
        <v>5442000</v>
      </c>
      <c r="G71" s="11">
        <f t="shared" si="5"/>
        <v>5442000</v>
      </c>
    </row>
    <row r="72" spans="1:7" ht="79.2" hidden="1" x14ac:dyDescent="0.25">
      <c r="A72" s="66" t="s">
        <v>359</v>
      </c>
      <c r="B72" s="9" t="s">
        <v>79</v>
      </c>
      <c r="C72" s="16" t="s">
        <v>351</v>
      </c>
      <c r="D72" s="11">
        <v>5042000</v>
      </c>
      <c r="E72" s="11">
        <v>5238000</v>
      </c>
      <c r="F72" s="11">
        <v>5442000</v>
      </c>
      <c r="G72" s="11">
        <v>5442000</v>
      </c>
    </row>
    <row r="73" spans="1:7" ht="66" hidden="1" x14ac:dyDescent="0.25">
      <c r="A73" s="66" t="s">
        <v>115</v>
      </c>
      <c r="B73" s="9" t="s">
        <v>7</v>
      </c>
      <c r="C73" s="16" t="s">
        <v>355</v>
      </c>
      <c r="D73" s="11">
        <f>+D74</f>
        <v>1806000</v>
      </c>
      <c r="E73" s="11">
        <f t="shared" ref="E73:G73" si="6">+E74</f>
        <v>1876000</v>
      </c>
      <c r="F73" s="11">
        <f t="shared" si="6"/>
        <v>1949000</v>
      </c>
      <c r="G73" s="11">
        <f t="shared" si="6"/>
        <v>1949000</v>
      </c>
    </row>
    <row r="74" spans="1:7" ht="92.4" hidden="1" x14ac:dyDescent="0.25">
      <c r="A74" s="66" t="s">
        <v>357</v>
      </c>
      <c r="B74" s="9" t="s">
        <v>79</v>
      </c>
      <c r="C74" s="16" t="s">
        <v>352</v>
      </c>
      <c r="D74" s="11">
        <v>1806000</v>
      </c>
      <c r="E74" s="11">
        <v>1876000</v>
      </c>
      <c r="F74" s="11">
        <v>1949000</v>
      </c>
      <c r="G74" s="11">
        <v>1949000</v>
      </c>
    </row>
    <row r="75" spans="1:7" ht="66" hidden="1" x14ac:dyDescent="0.25">
      <c r="A75" s="66" t="s">
        <v>115</v>
      </c>
      <c r="B75" s="9" t="s">
        <v>7</v>
      </c>
      <c r="C75" s="16" t="s">
        <v>356</v>
      </c>
      <c r="D75" s="11">
        <f>+D76</f>
        <v>513000</v>
      </c>
      <c r="E75" s="11">
        <f t="shared" ref="E75:G75" si="7">+E76</f>
        <v>533000</v>
      </c>
      <c r="F75" s="11">
        <f t="shared" si="7"/>
        <v>554000</v>
      </c>
      <c r="G75" s="11">
        <f t="shared" si="7"/>
        <v>554000</v>
      </c>
    </row>
    <row r="76" spans="1:7" ht="66" hidden="1" x14ac:dyDescent="0.25">
      <c r="A76" s="66" t="s">
        <v>358</v>
      </c>
      <c r="B76" s="9" t="s">
        <v>79</v>
      </c>
      <c r="C76" s="16" t="s">
        <v>353</v>
      </c>
      <c r="D76" s="11">
        <v>513000</v>
      </c>
      <c r="E76" s="11">
        <v>533000</v>
      </c>
      <c r="F76" s="11">
        <v>554000</v>
      </c>
      <c r="G76" s="11">
        <v>554000</v>
      </c>
    </row>
    <row r="77" spans="1:7" ht="79.2" hidden="1" x14ac:dyDescent="0.25">
      <c r="A77" s="71" t="s">
        <v>116</v>
      </c>
      <c r="B77" s="9" t="s">
        <v>7</v>
      </c>
      <c r="C77" s="12" t="s">
        <v>269</v>
      </c>
      <c r="D77" s="11">
        <f>+D78+D79</f>
        <v>5013000</v>
      </c>
      <c r="E77" s="11">
        <f>+E78+E79</f>
        <v>5013000</v>
      </c>
      <c r="F77" s="11">
        <f>+F78+F79</f>
        <v>5013000</v>
      </c>
      <c r="G77" s="11">
        <f>+G78+G79</f>
        <v>5013000</v>
      </c>
    </row>
    <row r="78" spans="1:7" ht="79.2" hidden="1" x14ac:dyDescent="0.25">
      <c r="A78" s="71" t="s">
        <v>278</v>
      </c>
      <c r="B78" s="9" t="s">
        <v>83</v>
      </c>
      <c r="C78" s="12" t="s">
        <v>277</v>
      </c>
      <c r="D78" s="11">
        <v>4800000</v>
      </c>
      <c r="E78" s="11">
        <v>4800000</v>
      </c>
      <c r="F78" s="11">
        <v>4800000</v>
      </c>
      <c r="G78" s="11">
        <v>4800000</v>
      </c>
    </row>
    <row r="79" spans="1:7" ht="79.2" hidden="1" x14ac:dyDescent="0.25">
      <c r="A79" s="71" t="s">
        <v>280</v>
      </c>
      <c r="B79" s="9" t="s">
        <v>83</v>
      </c>
      <c r="C79" s="12" t="s">
        <v>281</v>
      </c>
      <c r="D79" s="11">
        <v>213000</v>
      </c>
      <c r="E79" s="11">
        <v>213000</v>
      </c>
      <c r="F79" s="11">
        <v>213000</v>
      </c>
      <c r="G79" s="11">
        <v>213000</v>
      </c>
    </row>
    <row r="80" spans="1:7" ht="26.4" hidden="1" x14ac:dyDescent="0.25">
      <c r="A80" s="68" t="s">
        <v>117</v>
      </c>
      <c r="B80" s="9" t="s">
        <v>7</v>
      </c>
      <c r="C80" s="12" t="s">
        <v>118</v>
      </c>
      <c r="D80" s="11">
        <f>+D81+D87</f>
        <v>9620000</v>
      </c>
      <c r="E80" s="11">
        <f>+E81+E87</f>
        <v>9804000</v>
      </c>
      <c r="F80" s="11">
        <f>+F81+F87</f>
        <v>10085000</v>
      </c>
      <c r="G80" s="11">
        <f>+G81+G87</f>
        <v>10085000</v>
      </c>
    </row>
    <row r="81" spans="1:25" hidden="1" x14ac:dyDescent="0.25">
      <c r="A81" s="68" t="s">
        <v>119</v>
      </c>
      <c r="B81" s="9" t="s">
        <v>7</v>
      </c>
      <c r="C81" s="12" t="s">
        <v>120</v>
      </c>
      <c r="D81" s="65">
        <f>+D82+D83+D84</f>
        <v>9202000</v>
      </c>
      <c r="E81" s="65">
        <f>+E82+E83+E84</f>
        <v>9386000</v>
      </c>
      <c r="F81" s="65">
        <f>+F82+F83+F84</f>
        <v>9667000</v>
      </c>
      <c r="G81" s="65">
        <f>+G82+G83+G84</f>
        <v>9667000</v>
      </c>
    </row>
    <row r="82" spans="1:25" ht="26.4" hidden="1" x14ac:dyDescent="0.25">
      <c r="A82" s="68" t="s">
        <v>121</v>
      </c>
      <c r="B82" s="9" t="s">
        <v>122</v>
      </c>
      <c r="C82" s="12" t="s">
        <v>123</v>
      </c>
      <c r="D82" s="11">
        <v>1270000</v>
      </c>
      <c r="E82" s="11">
        <v>1295000</v>
      </c>
      <c r="F82" s="11">
        <v>1334000</v>
      </c>
      <c r="G82" s="11">
        <v>1334000</v>
      </c>
    </row>
    <row r="83" spans="1:25" hidden="1" x14ac:dyDescent="0.25">
      <c r="A83" s="68" t="s">
        <v>124</v>
      </c>
      <c r="B83" s="9" t="s">
        <v>122</v>
      </c>
      <c r="C83" s="12" t="s">
        <v>125</v>
      </c>
      <c r="D83" s="11">
        <v>5314000</v>
      </c>
      <c r="E83" s="11">
        <v>5420000</v>
      </c>
      <c r="F83" s="11">
        <v>5583000</v>
      </c>
      <c r="G83" s="11">
        <v>5583000</v>
      </c>
    </row>
    <row r="84" spans="1:25" hidden="1" x14ac:dyDescent="0.25">
      <c r="A84" s="68" t="s">
        <v>126</v>
      </c>
      <c r="B84" s="9" t="s">
        <v>7</v>
      </c>
      <c r="C84" s="12" t="s">
        <v>127</v>
      </c>
      <c r="D84" s="11">
        <f>+D85+D86</f>
        <v>2618000</v>
      </c>
      <c r="E84" s="11">
        <f>+E85+E86</f>
        <v>2671000</v>
      </c>
      <c r="F84" s="11">
        <f>+F85+F86</f>
        <v>2750000</v>
      </c>
      <c r="G84" s="11">
        <f>+G85+G86</f>
        <v>2750000</v>
      </c>
    </row>
    <row r="85" spans="1:25" hidden="1" x14ac:dyDescent="0.25">
      <c r="A85" s="68" t="s">
        <v>128</v>
      </c>
      <c r="B85" s="9" t="s">
        <v>122</v>
      </c>
      <c r="C85" s="12" t="s">
        <v>129</v>
      </c>
      <c r="D85" s="11">
        <v>2462000</v>
      </c>
      <c r="E85" s="11">
        <v>2512000</v>
      </c>
      <c r="F85" s="11">
        <v>2587000</v>
      </c>
      <c r="G85" s="11">
        <v>2587000</v>
      </c>
    </row>
    <row r="86" spans="1:25" hidden="1" x14ac:dyDescent="0.25">
      <c r="A86" s="71" t="s">
        <v>251</v>
      </c>
      <c r="B86" s="9" t="s">
        <v>122</v>
      </c>
      <c r="C86" s="12" t="s">
        <v>252</v>
      </c>
      <c r="D86" s="11">
        <v>156000</v>
      </c>
      <c r="E86" s="11">
        <v>159000</v>
      </c>
      <c r="F86" s="11">
        <v>163000</v>
      </c>
      <c r="G86" s="11">
        <v>163000</v>
      </c>
    </row>
    <row r="87" spans="1:25" hidden="1" x14ac:dyDescent="0.25">
      <c r="A87" s="68" t="s">
        <v>130</v>
      </c>
      <c r="B87" s="9" t="s">
        <v>7</v>
      </c>
      <c r="C87" s="12" t="s">
        <v>131</v>
      </c>
      <c r="D87" s="11">
        <f t="shared" ref="D87:G88" si="8">+D88</f>
        <v>418000</v>
      </c>
      <c r="E87" s="11">
        <f t="shared" si="8"/>
        <v>418000</v>
      </c>
      <c r="F87" s="11">
        <f t="shared" si="8"/>
        <v>418000</v>
      </c>
      <c r="G87" s="11">
        <f t="shared" si="8"/>
        <v>418000</v>
      </c>
    </row>
    <row r="88" spans="1:25" ht="26.4" hidden="1" x14ac:dyDescent="0.25">
      <c r="A88" s="68" t="s">
        <v>132</v>
      </c>
      <c r="B88" s="9" t="s">
        <v>7</v>
      </c>
      <c r="C88" s="12" t="s">
        <v>133</v>
      </c>
      <c r="D88" s="11">
        <f t="shared" si="8"/>
        <v>418000</v>
      </c>
      <c r="E88" s="11">
        <f t="shared" si="8"/>
        <v>418000</v>
      </c>
      <c r="F88" s="11">
        <f t="shared" si="8"/>
        <v>418000</v>
      </c>
      <c r="G88" s="11">
        <f t="shared" si="8"/>
        <v>418000</v>
      </c>
    </row>
    <row r="89" spans="1:25" ht="39.6" hidden="1" x14ac:dyDescent="0.25">
      <c r="A89" s="68" t="s">
        <v>254</v>
      </c>
      <c r="B89" s="9" t="s">
        <v>79</v>
      </c>
      <c r="C89" s="12" t="s">
        <v>253</v>
      </c>
      <c r="D89" s="11">
        <v>418000</v>
      </c>
      <c r="E89" s="11">
        <v>418000</v>
      </c>
      <c r="F89" s="11">
        <v>418000</v>
      </c>
      <c r="G89" s="11">
        <v>418000</v>
      </c>
    </row>
    <row r="90" spans="1:25" s="14" customFormat="1" ht="26.4" hidden="1" x14ac:dyDescent="0.25">
      <c r="A90" s="68" t="s">
        <v>134</v>
      </c>
      <c r="B90" s="9" t="s">
        <v>7</v>
      </c>
      <c r="C90" s="12" t="s">
        <v>135</v>
      </c>
      <c r="D90" s="11">
        <f>+D95+D91</f>
        <v>1123000</v>
      </c>
      <c r="E90" s="11">
        <f>+E95+E91</f>
        <v>1125000</v>
      </c>
      <c r="F90" s="11">
        <f>+F95+F91</f>
        <v>1128000</v>
      </c>
      <c r="G90" s="11">
        <f>+G95+G91</f>
        <v>1128000</v>
      </c>
      <c r="H90" s="123"/>
      <c r="U90" s="3"/>
      <c r="V90" s="3"/>
      <c r="W90" s="1"/>
      <c r="X90" s="3"/>
      <c r="Y90" s="3"/>
    </row>
    <row r="91" spans="1:25" hidden="1" x14ac:dyDescent="0.25">
      <c r="A91" s="68" t="s">
        <v>136</v>
      </c>
      <c r="B91" s="9" t="s">
        <v>7</v>
      </c>
      <c r="C91" s="12" t="s">
        <v>137</v>
      </c>
      <c r="D91" s="11">
        <f t="shared" ref="D91:G92" si="9">+D92</f>
        <v>64000</v>
      </c>
      <c r="E91" s="11">
        <f t="shared" si="9"/>
        <v>66000</v>
      </c>
      <c r="F91" s="11">
        <f t="shared" si="9"/>
        <v>69000</v>
      </c>
      <c r="G91" s="11">
        <f t="shared" si="9"/>
        <v>69000</v>
      </c>
    </row>
    <row r="92" spans="1:25" hidden="1" x14ac:dyDescent="0.25">
      <c r="A92" s="68" t="s">
        <v>138</v>
      </c>
      <c r="B92" s="9" t="s">
        <v>7</v>
      </c>
      <c r="C92" s="12" t="s">
        <v>139</v>
      </c>
      <c r="D92" s="11">
        <f t="shared" si="9"/>
        <v>64000</v>
      </c>
      <c r="E92" s="11">
        <f t="shared" si="9"/>
        <v>66000</v>
      </c>
      <c r="F92" s="11">
        <f t="shared" si="9"/>
        <v>69000</v>
      </c>
      <c r="G92" s="11">
        <f t="shared" si="9"/>
        <v>69000</v>
      </c>
    </row>
    <row r="93" spans="1:25" ht="26.4" hidden="1" x14ac:dyDescent="0.25">
      <c r="A93" s="70" t="s">
        <v>140</v>
      </c>
      <c r="B93" s="9" t="s">
        <v>7</v>
      </c>
      <c r="C93" s="16" t="s">
        <v>141</v>
      </c>
      <c r="D93" s="11">
        <f>SUM(D94:D94)</f>
        <v>64000</v>
      </c>
      <c r="E93" s="11">
        <f>SUM(E94:E94)</f>
        <v>66000</v>
      </c>
      <c r="F93" s="11">
        <f>SUM(F94:F94)</f>
        <v>69000</v>
      </c>
      <c r="G93" s="11">
        <f>SUM(G94:G94)</f>
        <v>69000</v>
      </c>
    </row>
    <row r="94" spans="1:25" ht="52.8" hidden="1" x14ac:dyDescent="0.25">
      <c r="A94" s="70" t="s">
        <v>142</v>
      </c>
      <c r="B94" s="9" t="s">
        <v>79</v>
      </c>
      <c r="C94" s="16" t="s">
        <v>143</v>
      </c>
      <c r="D94" s="11">
        <v>64000</v>
      </c>
      <c r="E94" s="11">
        <v>66000</v>
      </c>
      <c r="F94" s="11">
        <v>69000</v>
      </c>
      <c r="G94" s="11">
        <v>69000</v>
      </c>
    </row>
    <row r="95" spans="1:25" hidden="1" x14ac:dyDescent="0.25">
      <c r="A95" s="68" t="s">
        <v>144</v>
      </c>
      <c r="B95" s="9" t="s">
        <v>7</v>
      </c>
      <c r="C95" s="12" t="s">
        <v>145</v>
      </c>
      <c r="D95" s="11">
        <f t="shared" ref="D95:G96" si="10">+D96</f>
        <v>1059000</v>
      </c>
      <c r="E95" s="11">
        <f t="shared" si="10"/>
        <v>1059000</v>
      </c>
      <c r="F95" s="11">
        <f t="shared" si="10"/>
        <v>1059000</v>
      </c>
      <c r="G95" s="11">
        <f t="shared" si="10"/>
        <v>1059000</v>
      </c>
    </row>
    <row r="96" spans="1:25" hidden="1" x14ac:dyDescent="0.25">
      <c r="A96" s="68" t="s">
        <v>146</v>
      </c>
      <c r="B96" s="9" t="s">
        <v>7</v>
      </c>
      <c r="C96" s="12" t="s">
        <v>147</v>
      </c>
      <c r="D96" s="11">
        <f t="shared" si="10"/>
        <v>1059000</v>
      </c>
      <c r="E96" s="11">
        <f t="shared" si="10"/>
        <v>1059000</v>
      </c>
      <c r="F96" s="11">
        <f t="shared" si="10"/>
        <v>1059000</v>
      </c>
      <c r="G96" s="11">
        <f t="shared" si="10"/>
        <v>1059000</v>
      </c>
    </row>
    <row r="97" spans="1:25" ht="26.4" hidden="1" x14ac:dyDescent="0.25">
      <c r="A97" s="71" t="s">
        <v>148</v>
      </c>
      <c r="B97" s="9" t="s">
        <v>7</v>
      </c>
      <c r="C97" s="12" t="s">
        <v>267</v>
      </c>
      <c r="D97" s="11">
        <f>+D98+D99</f>
        <v>1059000</v>
      </c>
      <c r="E97" s="11">
        <f>+E98+E99</f>
        <v>1059000</v>
      </c>
      <c r="F97" s="11">
        <f>+F98+F99</f>
        <v>1059000</v>
      </c>
      <c r="G97" s="11">
        <f>+G98+G99</f>
        <v>1059000</v>
      </c>
    </row>
    <row r="98" spans="1:25" ht="39.6" hidden="1" x14ac:dyDescent="0.25">
      <c r="A98" s="68" t="s">
        <v>152</v>
      </c>
      <c r="B98" s="9" t="s">
        <v>83</v>
      </c>
      <c r="C98" s="12" t="s">
        <v>153</v>
      </c>
      <c r="D98" s="11">
        <v>250000</v>
      </c>
      <c r="E98" s="11">
        <v>250000</v>
      </c>
      <c r="F98" s="11">
        <v>250000</v>
      </c>
      <c r="G98" s="11">
        <v>250000</v>
      </c>
    </row>
    <row r="99" spans="1:25" ht="26.4" hidden="1" x14ac:dyDescent="0.25">
      <c r="A99" s="70" t="s">
        <v>154</v>
      </c>
      <c r="B99" s="9" t="s">
        <v>83</v>
      </c>
      <c r="C99" s="12" t="s">
        <v>155</v>
      </c>
      <c r="D99" s="11">
        <v>809000</v>
      </c>
      <c r="E99" s="11">
        <v>809000</v>
      </c>
      <c r="F99" s="11">
        <v>809000</v>
      </c>
      <c r="G99" s="11">
        <v>809000</v>
      </c>
    </row>
    <row r="100" spans="1:25" s="14" customFormat="1" ht="26.4" hidden="1" x14ac:dyDescent="0.25">
      <c r="A100" s="68" t="s">
        <v>156</v>
      </c>
      <c r="B100" s="9" t="s">
        <v>7</v>
      </c>
      <c r="C100" s="12" t="s">
        <v>157</v>
      </c>
      <c r="D100" s="11">
        <f>+D101+D104</f>
        <v>11437000</v>
      </c>
      <c r="E100" s="11">
        <f>+E101+E104</f>
        <v>11426000</v>
      </c>
      <c r="F100" s="11">
        <f>+F101+F104</f>
        <v>13707000</v>
      </c>
      <c r="G100" s="11">
        <f>+G101+G104</f>
        <v>13707000</v>
      </c>
      <c r="H100" s="123"/>
      <c r="U100" s="3"/>
      <c r="V100" s="3"/>
      <c r="W100" s="1"/>
      <c r="X100" s="3"/>
      <c r="Y100" s="3"/>
    </row>
    <row r="101" spans="1:25" ht="66" hidden="1" x14ac:dyDescent="0.25">
      <c r="A101" s="70" t="s">
        <v>158</v>
      </c>
      <c r="B101" s="18" t="s">
        <v>7</v>
      </c>
      <c r="C101" s="18" t="s">
        <v>159</v>
      </c>
      <c r="D101" s="11">
        <f t="shared" ref="D101:G102" si="11">+D102</f>
        <v>2305000</v>
      </c>
      <c r="E101" s="11">
        <f t="shared" si="11"/>
        <v>1938000</v>
      </c>
      <c r="F101" s="11">
        <f t="shared" si="11"/>
        <v>3849000</v>
      </c>
      <c r="G101" s="11">
        <f t="shared" si="11"/>
        <v>3849000</v>
      </c>
    </row>
    <row r="102" spans="1:25" ht="79.2" hidden="1" x14ac:dyDescent="0.25">
      <c r="A102" s="70" t="s">
        <v>160</v>
      </c>
      <c r="B102" s="18" t="s">
        <v>7</v>
      </c>
      <c r="C102" s="18" t="s">
        <v>161</v>
      </c>
      <c r="D102" s="11">
        <f t="shared" si="11"/>
        <v>2305000</v>
      </c>
      <c r="E102" s="11">
        <f t="shared" si="11"/>
        <v>1938000</v>
      </c>
      <c r="F102" s="11">
        <f t="shared" si="11"/>
        <v>3849000</v>
      </c>
      <c r="G102" s="11">
        <f t="shared" si="11"/>
        <v>3849000</v>
      </c>
    </row>
    <row r="103" spans="1:25" ht="79.2" hidden="1" x14ac:dyDescent="0.25">
      <c r="A103" s="70" t="s">
        <v>162</v>
      </c>
      <c r="B103" s="18" t="s">
        <v>79</v>
      </c>
      <c r="C103" s="18" t="s">
        <v>163</v>
      </c>
      <c r="D103" s="11">
        <v>2305000</v>
      </c>
      <c r="E103" s="11">
        <v>1938000</v>
      </c>
      <c r="F103" s="11">
        <v>3849000</v>
      </c>
      <c r="G103" s="11">
        <v>3849000</v>
      </c>
    </row>
    <row r="104" spans="1:25" ht="26.4" hidden="1" x14ac:dyDescent="0.25">
      <c r="A104" s="70" t="s">
        <v>164</v>
      </c>
      <c r="B104" s="18" t="s">
        <v>7</v>
      </c>
      <c r="C104" s="19" t="s">
        <v>165</v>
      </c>
      <c r="D104" s="11">
        <f>+D105+D107</f>
        <v>9132000</v>
      </c>
      <c r="E104" s="11">
        <f>+E105+E107</f>
        <v>9488000</v>
      </c>
      <c r="F104" s="11">
        <f>+F105+F107</f>
        <v>9858000</v>
      </c>
      <c r="G104" s="11">
        <f>+G105+G107</f>
        <v>9858000</v>
      </c>
    </row>
    <row r="105" spans="1:25" ht="26.4" hidden="1" x14ac:dyDescent="0.25">
      <c r="A105" s="69" t="s">
        <v>166</v>
      </c>
      <c r="B105" s="18" t="s">
        <v>7</v>
      </c>
      <c r="C105" s="19" t="s">
        <v>167</v>
      </c>
      <c r="D105" s="11">
        <f>+D106</f>
        <v>6622000</v>
      </c>
      <c r="E105" s="11">
        <f>+E106</f>
        <v>6881000</v>
      </c>
      <c r="F105" s="11">
        <f>+F106</f>
        <v>7149000</v>
      </c>
      <c r="G105" s="11">
        <f>+G106</f>
        <v>7149000</v>
      </c>
    </row>
    <row r="106" spans="1:25" ht="39.6" hidden="1" x14ac:dyDescent="0.25">
      <c r="A106" s="69" t="s">
        <v>168</v>
      </c>
      <c r="B106" s="18" t="s">
        <v>79</v>
      </c>
      <c r="C106" s="19" t="s">
        <v>169</v>
      </c>
      <c r="D106" s="11">
        <v>6622000</v>
      </c>
      <c r="E106" s="11">
        <v>6881000</v>
      </c>
      <c r="F106" s="11">
        <v>7149000</v>
      </c>
      <c r="G106" s="11">
        <v>7149000</v>
      </c>
      <c r="W106" s="52"/>
    </row>
    <row r="107" spans="1:25" ht="39.6" hidden="1" x14ac:dyDescent="0.25">
      <c r="A107" s="70" t="s">
        <v>170</v>
      </c>
      <c r="B107" s="18" t="s">
        <v>7</v>
      </c>
      <c r="C107" s="19" t="s">
        <v>171</v>
      </c>
      <c r="D107" s="11">
        <f>+D108</f>
        <v>2510000</v>
      </c>
      <c r="E107" s="11">
        <f>+E108</f>
        <v>2607000</v>
      </c>
      <c r="F107" s="11">
        <f>+F108</f>
        <v>2709000</v>
      </c>
      <c r="G107" s="11">
        <f>+G108</f>
        <v>2709000</v>
      </c>
    </row>
    <row r="108" spans="1:25" ht="39.6" hidden="1" x14ac:dyDescent="0.25">
      <c r="A108" s="70" t="s">
        <v>172</v>
      </c>
      <c r="B108" s="18" t="s">
        <v>79</v>
      </c>
      <c r="C108" s="19" t="s">
        <v>173</v>
      </c>
      <c r="D108" s="11">
        <v>2510000</v>
      </c>
      <c r="E108" s="11">
        <v>2607000</v>
      </c>
      <c r="F108" s="11">
        <v>2709000</v>
      </c>
      <c r="G108" s="11">
        <v>2709000</v>
      </c>
    </row>
    <row r="109" spans="1:25" hidden="1" x14ac:dyDescent="0.25">
      <c r="A109" s="66" t="s">
        <v>174</v>
      </c>
      <c r="B109" s="9" t="s">
        <v>7</v>
      </c>
      <c r="C109" s="12" t="s">
        <v>175</v>
      </c>
      <c r="D109" s="11">
        <f>+D110+D123+D125+D134</f>
        <v>4576000</v>
      </c>
      <c r="E109" s="11">
        <f>+E110+E123+E125+E134</f>
        <v>4734000</v>
      </c>
      <c r="F109" s="11">
        <f>+F110+F123+F125+F134</f>
        <v>4898000</v>
      </c>
      <c r="G109" s="11">
        <f>+G110+G123+G125+G134</f>
        <v>4898000</v>
      </c>
    </row>
    <row r="110" spans="1:25" ht="26.4" hidden="1" x14ac:dyDescent="0.25">
      <c r="A110" s="66" t="s">
        <v>298</v>
      </c>
      <c r="B110" s="9" t="s">
        <v>7</v>
      </c>
      <c r="C110" s="12" t="s">
        <v>299</v>
      </c>
      <c r="D110" s="11">
        <f>+D111+D113+D115+D117+D119+D121</f>
        <v>101000</v>
      </c>
      <c r="E110" s="11">
        <f>+E111+E113+E115+E117+E119+E121</f>
        <v>101000</v>
      </c>
      <c r="F110" s="11">
        <f>+F111+F113+F115+F117+F119+F121</f>
        <v>101000</v>
      </c>
      <c r="G110" s="11">
        <f>+G111+G113+G115+G117+G119+G121</f>
        <v>101000</v>
      </c>
    </row>
    <row r="111" spans="1:25" ht="39.6" hidden="1" x14ac:dyDescent="0.25">
      <c r="A111" s="66" t="s">
        <v>305</v>
      </c>
      <c r="B111" s="9" t="s">
        <v>7</v>
      </c>
      <c r="C111" s="16" t="s">
        <v>308</v>
      </c>
      <c r="D111" s="11">
        <f>+D112</f>
        <v>35000</v>
      </c>
      <c r="E111" s="11">
        <f>+E112</f>
        <v>35000</v>
      </c>
      <c r="F111" s="11">
        <f>+F112</f>
        <v>35000</v>
      </c>
      <c r="G111" s="11">
        <f>+G112</f>
        <v>35000</v>
      </c>
    </row>
    <row r="112" spans="1:25" ht="66" hidden="1" x14ac:dyDescent="0.25">
      <c r="A112" s="66" t="s">
        <v>306</v>
      </c>
      <c r="B112" s="9" t="s">
        <v>342</v>
      </c>
      <c r="C112" s="16" t="s">
        <v>307</v>
      </c>
      <c r="D112" s="11">
        <v>35000</v>
      </c>
      <c r="E112" s="11">
        <v>35000</v>
      </c>
      <c r="F112" s="11">
        <v>35000</v>
      </c>
      <c r="G112" s="11">
        <v>35000</v>
      </c>
    </row>
    <row r="113" spans="1:7" ht="66" hidden="1" x14ac:dyDescent="0.25">
      <c r="A113" s="66" t="s">
        <v>309</v>
      </c>
      <c r="B113" s="9" t="s">
        <v>7</v>
      </c>
      <c r="C113" s="16" t="s">
        <v>310</v>
      </c>
      <c r="D113" s="11">
        <f>+D114</f>
        <v>6000</v>
      </c>
      <c r="E113" s="11">
        <f>+E114</f>
        <v>6000</v>
      </c>
      <c r="F113" s="11">
        <f>+F114</f>
        <v>6000</v>
      </c>
      <c r="G113" s="11">
        <f>+G114</f>
        <v>6000</v>
      </c>
    </row>
    <row r="114" spans="1:7" ht="79.2" hidden="1" x14ac:dyDescent="0.25">
      <c r="A114" s="66" t="s">
        <v>311</v>
      </c>
      <c r="B114" s="9" t="s">
        <v>342</v>
      </c>
      <c r="C114" s="16" t="s">
        <v>312</v>
      </c>
      <c r="D114" s="11">
        <v>6000</v>
      </c>
      <c r="E114" s="11">
        <v>6000</v>
      </c>
      <c r="F114" s="11">
        <v>6000</v>
      </c>
      <c r="G114" s="11">
        <v>6000</v>
      </c>
    </row>
    <row r="115" spans="1:7" ht="52.8" hidden="1" x14ac:dyDescent="0.25">
      <c r="A115" s="66" t="s">
        <v>313</v>
      </c>
      <c r="B115" s="9" t="s">
        <v>7</v>
      </c>
      <c r="C115" s="16" t="s">
        <v>315</v>
      </c>
      <c r="D115" s="11">
        <f>+D116</f>
        <v>15000</v>
      </c>
      <c r="E115" s="11">
        <f>+E116</f>
        <v>15000</v>
      </c>
      <c r="F115" s="11">
        <f>+F116</f>
        <v>15000</v>
      </c>
      <c r="G115" s="11">
        <f>+G116</f>
        <v>15000</v>
      </c>
    </row>
    <row r="116" spans="1:7" ht="66" hidden="1" x14ac:dyDescent="0.25">
      <c r="A116" s="66" t="s">
        <v>314</v>
      </c>
      <c r="B116" s="9" t="s">
        <v>342</v>
      </c>
      <c r="C116" s="16" t="s">
        <v>316</v>
      </c>
      <c r="D116" s="11">
        <v>15000</v>
      </c>
      <c r="E116" s="11">
        <v>15000</v>
      </c>
      <c r="F116" s="11">
        <v>15000</v>
      </c>
      <c r="G116" s="11">
        <v>15000</v>
      </c>
    </row>
    <row r="117" spans="1:7" ht="52.8" hidden="1" x14ac:dyDescent="0.25">
      <c r="A117" s="66" t="s">
        <v>300</v>
      </c>
      <c r="B117" s="9" t="s">
        <v>7</v>
      </c>
      <c r="C117" s="16" t="s">
        <v>301</v>
      </c>
      <c r="D117" s="11">
        <f>+D118</f>
        <v>20000</v>
      </c>
      <c r="E117" s="11">
        <f t="shared" ref="E117:G117" si="12">+E118</f>
        <v>20000</v>
      </c>
      <c r="F117" s="11">
        <f t="shared" si="12"/>
        <v>20000</v>
      </c>
      <c r="G117" s="11">
        <f t="shared" si="12"/>
        <v>20000</v>
      </c>
    </row>
    <row r="118" spans="1:7" ht="171.6" hidden="1" x14ac:dyDescent="0.25">
      <c r="A118" s="66" t="s">
        <v>302</v>
      </c>
      <c r="B118" s="9" t="s">
        <v>176</v>
      </c>
      <c r="C118" s="16" t="s">
        <v>303</v>
      </c>
      <c r="D118" s="11">
        <v>20000</v>
      </c>
      <c r="E118" s="11">
        <v>20000</v>
      </c>
      <c r="F118" s="11">
        <v>20000</v>
      </c>
      <c r="G118" s="11">
        <v>20000</v>
      </c>
    </row>
    <row r="119" spans="1:7" ht="39.6" hidden="1" x14ac:dyDescent="0.25">
      <c r="A119" s="66" t="s">
        <v>317</v>
      </c>
      <c r="B119" s="9" t="s">
        <v>7</v>
      </c>
      <c r="C119" s="16" t="s">
        <v>319</v>
      </c>
      <c r="D119" s="11">
        <f>+D120</f>
        <v>10000</v>
      </c>
      <c r="E119" s="11">
        <f>+E120</f>
        <v>10000</v>
      </c>
      <c r="F119" s="11">
        <f>+F120</f>
        <v>10000</v>
      </c>
      <c r="G119" s="11">
        <f>+G120</f>
        <v>10000</v>
      </c>
    </row>
    <row r="120" spans="1:7" ht="66" hidden="1" x14ac:dyDescent="0.25">
      <c r="A120" s="66" t="s">
        <v>318</v>
      </c>
      <c r="B120" s="9" t="s">
        <v>342</v>
      </c>
      <c r="C120" s="16" t="s">
        <v>320</v>
      </c>
      <c r="D120" s="11">
        <v>10000</v>
      </c>
      <c r="E120" s="11">
        <v>10000</v>
      </c>
      <c r="F120" s="11">
        <v>10000</v>
      </c>
      <c r="G120" s="11">
        <v>10000</v>
      </c>
    </row>
    <row r="121" spans="1:7" ht="52.8" hidden="1" x14ac:dyDescent="0.25">
      <c r="A121" s="66" t="s">
        <v>321</v>
      </c>
      <c r="B121" s="9" t="s">
        <v>7</v>
      </c>
      <c r="C121" s="16" t="s">
        <v>323</v>
      </c>
      <c r="D121" s="11">
        <f>+D122</f>
        <v>15000</v>
      </c>
      <c r="E121" s="11">
        <f>+E122</f>
        <v>15000</v>
      </c>
      <c r="F121" s="11">
        <f>+F122</f>
        <v>15000</v>
      </c>
      <c r="G121" s="11">
        <f>+G122</f>
        <v>15000</v>
      </c>
    </row>
    <row r="122" spans="1:7" ht="79.2" hidden="1" x14ac:dyDescent="0.25">
      <c r="A122" s="66" t="s">
        <v>322</v>
      </c>
      <c r="B122" s="9" t="s">
        <v>342</v>
      </c>
      <c r="C122" s="16" t="s">
        <v>324</v>
      </c>
      <c r="D122" s="11">
        <v>15000</v>
      </c>
      <c r="E122" s="11">
        <v>15000</v>
      </c>
      <c r="F122" s="11">
        <v>15000</v>
      </c>
      <c r="G122" s="11">
        <v>15000</v>
      </c>
    </row>
    <row r="123" spans="1:7" ht="26.4" hidden="1" x14ac:dyDescent="0.25">
      <c r="A123" s="66" t="s">
        <v>325</v>
      </c>
      <c r="B123" s="23" t="s">
        <v>7</v>
      </c>
      <c r="C123" s="77" t="s">
        <v>327</v>
      </c>
      <c r="D123" s="11">
        <f>+D124</f>
        <v>131000</v>
      </c>
      <c r="E123" s="11">
        <f>+E124</f>
        <v>131000</v>
      </c>
      <c r="F123" s="11">
        <f>+F124</f>
        <v>131000</v>
      </c>
      <c r="G123" s="11">
        <f>+G124</f>
        <v>131000</v>
      </c>
    </row>
    <row r="124" spans="1:7" ht="39.6" hidden="1" x14ac:dyDescent="0.25">
      <c r="A124" s="66" t="s">
        <v>326</v>
      </c>
      <c r="B124" s="23" t="s">
        <v>151</v>
      </c>
      <c r="C124" s="77" t="s">
        <v>343</v>
      </c>
      <c r="D124" s="11">
        <v>131000</v>
      </c>
      <c r="E124" s="11">
        <v>131000</v>
      </c>
      <c r="F124" s="11">
        <v>131000</v>
      </c>
      <c r="G124" s="11">
        <v>131000</v>
      </c>
    </row>
    <row r="125" spans="1:7" ht="92.4" hidden="1" x14ac:dyDescent="0.25">
      <c r="A125" s="68" t="s">
        <v>290</v>
      </c>
      <c r="B125" s="9" t="s">
        <v>7</v>
      </c>
      <c r="C125" s="42" t="s">
        <v>304</v>
      </c>
      <c r="D125" s="11">
        <f>+D128+D126</f>
        <v>4343000</v>
      </c>
      <c r="E125" s="11">
        <f t="shared" ref="E125:F125" si="13">+E128+E126</f>
        <v>4501000</v>
      </c>
      <c r="F125" s="11">
        <f t="shared" si="13"/>
        <v>4665000</v>
      </c>
      <c r="G125" s="11">
        <f t="shared" ref="G125" si="14">+G128+G126</f>
        <v>4665000</v>
      </c>
    </row>
    <row r="126" spans="1:7" ht="52.8" hidden="1" x14ac:dyDescent="0.25">
      <c r="A126" s="68" t="s">
        <v>347</v>
      </c>
      <c r="B126" s="9" t="s">
        <v>7</v>
      </c>
      <c r="C126" s="42" t="s">
        <v>348</v>
      </c>
      <c r="D126" s="11">
        <f>+D127</f>
        <v>288000</v>
      </c>
      <c r="E126" s="11">
        <f t="shared" ref="E126:G126" si="15">+E127</f>
        <v>288000</v>
      </c>
      <c r="F126" s="11">
        <f t="shared" si="15"/>
        <v>288000</v>
      </c>
      <c r="G126" s="11">
        <f t="shared" si="15"/>
        <v>288000</v>
      </c>
    </row>
    <row r="127" spans="1:7" ht="66" hidden="1" x14ac:dyDescent="0.25">
      <c r="A127" s="68" t="s">
        <v>350</v>
      </c>
      <c r="B127" s="9" t="s">
        <v>83</v>
      </c>
      <c r="C127" s="6" t="s">
        <v>349</v>
      </c>
      <c r="D127" s="11">
        <v>288000</v>
      </c>
      <c r="E127" s="11">
        <v>288000</v>
      </c>
      <c r="F127" s="11">
        <v>288000</v>
      </c>
      <c r="G127" s="11">
        <v>288000</v>
      </c>
    </row>
    <row r="128" spans="1:7" ht="66" hidden="1" x14ac:dyDescent="0.25">
      <c r="A128" s="68" t="s">
        <v>291</v>
      </c>
      <c r="B128" s="9" t="s">
        <v>7</v>
      </c>
      <c r="C128" s="12" t="s">
        <v>292</v>
      </c>
      <c r="D128" s="11">
        <f>+D129+D130</f>
        <v>4055000</v>
      </c>
      <c r="E128" s="11">
        <f>+E129+E130</f>
        <v>4213000</v>
      </c>
      <c r="F128" s="11">
        <f>+F129+F130</f>
        <v>4377000</v>
      </c>
      <c r="G128" s="11">
        <f>+G129+G130</f>
        <v>4377000</v>
      </c>
    </row>
    <row r="129" spans="1:9" ht="66" hidden="1" x14ac:dyDescent="0.25">
      <c r="A129" s="68" t="s">
        <v>295</v>
      </c>
      <c r="B129" s="9" t="s">
        <v>79</v>
      </c>
      <c r="C129" s="12" t="s">
        <v>294</v>
      </c>
      <c r="D129" s="11">
        <v>75000</v>
      </c>
      <c r="E129" s="11">
        <v>78000</v>
      </c>
      <c r="F129" s="11">
        <v>81000</v>
      </c>
      <c r="G129" s="11">
        <v>81000</v>
      </c>
    </row>
    <row r="130" spans="1:9" ht="66" hidden="1" x14ac:dyDescent="0.25">
      <c r="A130" s="68" t="s">
        <v>297</v>
      </c>
      <c r="B130" s="9" t="s">
        <v>79</v>
      </c>
      <c r="C130" s="12" t="s">
        <v>296</v>
      </c>
      <c r="D130" s="11">
        <v>3980000</v>
      </c>
      <c r="E130" s="11">
        <v>4135000</v>
      </c>
      <c r="F130" s="11">
        <v>4296000</v>
      </c>
      <c r="G130" s="11">
        <v>4296000</v>
      </c>
    </row>
    <row r="131" spans="1:9" hidden="1" x14ac:dyDescent="0.25">
      <c r="A131" s="68"/>
      <c r="B131" s="9"/>
      <c r="C131" s="12"/>
      <c r="D131" s="11"/>
      <c r="E131" s="11"/>
      <c r="F131" s="11"/>
      <c r="G131" s="11"/>
    </row>
    <row r="132" spans="1:9" hidden="1" x14ac:dyDescent="0.25">
      <c r="A132" s="68"/>
      <c r="B132" s="9"/>
      <c r="C132" s="12"/>
      <c r="D132" s="11"/>
      <c r="E132" s="11"/>
      <c r="F132" s="11"/>
      <c r="G132" s="11"/>
    </row>
    <row r="133" spans="1:9" ht="118.8" hidden="1" x14ac:dyDescent="0.25">
      <c r="A133" s="68" t="s">
        <v>405</v>
      </c>
      <c r="B133" s="9" t="s">
        <v>404</v>
      </c>
      <c r="C133" s="12" t="s">
        <v>403</v>
      </c>
      <c r="D133" s="11">
        <v>250000</v>
      </c>
      <c r="E133" s="11">
        <v>0</v>
      </c>
      <c r="F133" s="11">
        <v>0</v>
      </c>
      <c r="G133" s="11">
        <v>0</v>
      </c>
    </row>
    <row r="134" spans="1:9" hidden="1" x14ac:dyDescent="0.25">
      <c r="A134" s="79" t="s">
        <v>328</v>
      </c>
      <c r="B134" s="23" t="s">
        <v>7</v>
      </c>
      <c r="C134" s="77" t="s">
        <v>329</v>
      </c>
      <c r="D134" s="11">
        <f t="shared" ref="D134:G135" si="16">+D135</f>
        <v>1000</v>
      </c>
      <c r="E134" s="11">
        <f t="shared" si="16"/>
        <v>1000</v>
      </c>
      <c r="F134" s="11">
        <f t="shared" si="16"/>
        <v>1000</v>
      </c>
      <c r="G134" s="11">
        <f t="shared" si="16"/>
        <v>1000</v>
      </c>
    </row>
    <row r="135" spans="1:9" ht="26.4" hidden="1" x14ac:dyDescent="0.25">
      <c r="A135" s="79" t="s">
        <v>330</v>
      </c>
      <c r="B135" s="23" t="s">
        <v>7</v>
      </c>
      <c r="C135" s="77" t="s">
        <v>331</v>
      </c>
      <c r="D135" s="11">
        <f t="shared" si="16"/>
        <v>1000</v>
      </c>
      <c r="E135" s="11">
        <f t="shared" si="16"/>
        <v>1000</v>
      </c>
      <c r="F135" s="11">
        <f t="shared" si="16"/>
        <v>1000</v>
      </c>
      <c r="G135" s="11">
        <f t="shared" si="16"/>
        <v>1000</v>
      </c>
    </row>
    <row r="136" spans="1:9" ht="52.8" hidden="1" x14ac:dyDescent="0.25">
      <c r="A136" s="79" t="s">
        <v>332</v>
      </c>
      <c r="B136" s="23" t="s">
        <v>83</v>
      </c>
      <c r="C136" s="77" t="s">
        <v>333</v>
      </c>
      <c r="D136" s="11">
        <v>1000</v>
      </c>
      <c r="E136" s="11">
        <v>1000</v>
      </c>
      <c r="F136" s="11">
        <v>1000</v>
      </c>
      <c r="G136" s="11">
        <v>1000</v>
      </c>
    </row>
    <row r="137" spans="1:9" hidden="1" x14ac:dyDescent="0.25">
      <c r="A137" s="68" t="s">
        <v>177</v>
      </c>
      <c r="B137" s="9" t="s">
        <v>7</v>
      </c>
      <c r="C137" s="12" t="s">
        <v>178</v>
      </c>
      <c r="D137" s="11">
        <f t="shared" ref="D137:G139" si="17">+D138</f>
        <v>32000</v>
      </c>
      <c r="E137" s="11">
        <f t="shared" si="17"/>
        <v>16000</v>
      </c>
      <c r="F137" s="11">
        <f t="shared" si="17"/>
        <v>5000</v>
      </c>
      <c r="G137" s="11">
        <f t="shared" si="17"/>
        <v>5000</v>
      </c>
    </row>
    <row r="138" spans="1:9" hidden="1" x14ac:dyDescent="0.25">
      <c r="A138" s="68" t="s">
        <v>179</v>
      </c>
      <c r="B138" s="9" t="s">
        <v>7</v>
      </c>
      <c r="C138" s="12" t="s">
        <v>180</v>
      </c>
      <c r="D138" s="11">
        <f t="shared" si="17"/>
        <v>32000</v>
      </c>
      <c r="E138" s="11">
        <f t="shared" si="17"/>
        <v>16000</v>
      </c>
      <c r="F138" s="11">
        <f t="shared" si="17"/>
        <v>5000</v>
      </c>
      <c r="G138" s="11">
        <f t="shared" si="17"/>
        <v>5000</v>
      </c>
    </row>
    <row r="139" spans="1:9" hidden="1" x14ac:dyDescent="0.25">
      <c r="A139" s="68" t="s">
        <v>181</v>
      </c>
      <c r="B139" s="9" t="s">
        <v>7</v>
      </c>
      <c r="C139" s="12" t="s">
        <v>182</v>
      </c>
      <c r="D139" s="11">
        <f>+D140</f>
        <v>32000</v>
      </c>
      <c r="E139" s="11">
        <f t="shared" si="17"/>
        <v>16000</v>
      </c>
      <c r="F139" s="11">
        <f t="shared" si="17"/>
        <v>5000</v>
      </c>
      <c r="G139" s="11">
        <f t="shared" si="17"/>
        <v>5000</v>
      </c>
    </row>
    <row r="140" spans="1:9" ht="26.4" hidden="1" x14ac:dyDescent="0.25">
      <c r="A140" s="68" t="s">
        <v>236</v>
      </c>
      <c r="B140" s="9" t="s">
        <v>79</v>
      </c>
      <c r="C140" s="12" t="s">
        <v>183</v>
      </c>
      <c r="D140" s="11">
        <v>32000</v>
      </c>
      <c r="E140" s="11">
        <v>16000</v>
      </c>
      <c r="F140" s="11">
        <v>5000</v>
      </c>
      <c r="G140" s="11">
        <v>5000</v>
      </c>
    </row>
    <row r="141" spans="1:9" x14ac:dyDescent="0.25">
      <c r="A141" s="68" t="s">
        <v>184</v>
      </c>
      <c r="B141" s="9" t="s">
        <v>7</v>
      </c>
      <c r="C141" s="12" t="s">
        <v>185</v>
      </c>
      <c r="D141" s="94">
        <f>+D142+D191+D194+D200</f>
        <v>1833077811.1400001</v>
      </c>
      <c r="E141" s="11">
        <f>+E142+E191</f>
        <v>1827998.5204499997</v>
      </c>
      <c r="F141" s="11">
        <f>+F142+F191</f>
        <v>1828360</v>
      </c>
      <c r="G141" s="11">
        <f>+G142+G191</f>
        <v>1828360</v>
      </c>
    </row>
    <row r="142" spans="1:9" ht="26.4" x14ac:dyDescent="0.25">
      <c r="A142" s="74" t="s">
        <v>186</v>
      </c>
      <c r="B142" s="9" t="s">
        <v>7</v>
      </c>
      <c r="C142" s="12" t="s">
        <v>187</v>
      </c>
      <c r="D142" s="11">
        <f>+D164+D143+D146+D188</f>
        <v>1833428469.45</v>
      </c>
      <c r="E142" s="11">
        <f>+E164+E143+E146</f>
        <v>1824983.5204499997</v>
      </c>
      <c r="F142" s="11">
        <f>+F164+F143+F146</f>
        <v>1825345</v>
      </c>
      <c r="G142" s="11">
        <f>+G164+G143+G146</f>
        <v>1825345</v>
      </c>
    </row>
    <row r="143" spans="1:9" x14ac:dyDescent="0.25">
      <c r="A143" s="114" t="s">
        <v>188</v>
      </c>
      <c r="B143" s="91" t="s">
        <v>7</v>
      </c>
      <c r="C143" s="96" t="s">
        <v>237</v>
      </c>
      <c r="D143" s="90">
        <f>+D144</f>
        <v>114265800</v>
      </c>
      <c r="E143" s="90">
        <f>+E144</f>
        <v>114265.8</v>
      </c>
      <c r="F143" s="90">
        <f>+F144</f>
        <v>114266</v>
      </c>
      <c r="G143" s="90">
        <f>+G144</f>
        <v>114266</v>
      </c>
      <c r="H143" s="120" t="s">
        <v>409</v>
      </c>
      <c r="I143" s="7">
        <f>G143</f>
        <v>114266</v>
      </c>
    </row>
    <row r="144" spans="1:9" x14ac:dyDescent="0.25">
      <c r="A144" s="75" t="s">
        <v>189</v>
      </c>
      <c r="B144" s="9" t="s">
        <v>7</v>
      </c>
      <c r="C144" s="42" t="s">
        <v>238</v>
      </c>
      <c r="D144" s="11">
        <f>+D145</f>
        <v>114265800</v>
      </c>
      <c r="E144" s="11">
        <f t="shared" ref="E144:G144" si="18">+E145</f>
        <v>114265.8</v>
      </c>
      <c r="F144" s="11">
        <f t="shared" si="18"/>
        <v>114266</v>
      </c>
      <c r="G144" s="11">
        <f t="shared" si="18"/>
        <v>114266</v>
      </c>
    </row>
    <row r="145" spans="1:23" ht="26.4" x14ac:dyDescent="0.25">
      <c r="A145" s="75" t="s">
        <v>341</v>
      </c>
      <c r="B145" s="9" t="s">
        <v>150</v>
      </c>
      <c r="C145" s="12" t="s">
        <v>337</v>
      </c>
      <c r="D145" s="11">
        <f>800+114265000</f>
        <v>114265800</v>
      </c>
      <c r="E145" s="11">
        <f>D145/1000</f>
        <v>114265.8</v>
      </c>
      <c r="F145" s="11">
        <v>114266</v>
      </c>
      <c r="G145" s="11">
        <v>114266</v>
      </c>
    </row>
    <row r="146" spans="1:23" ht="26.4" x14ac:dyDescent="0.25">
      <c r="A146" s="134" t="s">
        <v>190</v>
      </c>
      <c r="B146" s="135" t="s">
        <v>7</v>
      </c>
      <c r="C146" s="135" t="s">
        <v>239</v>
      </c>
      <c r="D146" s="85">
        <f>+D147+D153+D151+D149</f>
        <v>203869469.44999999</v>
      </c>
      <c r="E146" s="85">
        <f t="shared" ref="E146:F146" si="19">+E147+E153+E151+E149</f>
        <v>197703.42044999998</v>
      </c>
      <c r="F146" s="85">
        <f t="shared" si="19"/>
        <v>198063</v>
      </c>
      <c r="G146" s="85">
        <f t="shared" ref="G146" si="20">+G147+G153+G151+G149</f>
        <v>198063</v>
      </c>
      <c r="I146" s="133">
        <f>203869-J160+1000</f>
        <v>95236</v>
      </c>
      <c r="J146" s="3" t="s">
        <v>410</v>
      </c>
    </row>
    <row r="147" spans="1:23" ht="52.8" x14ac:dyDescent="0.25">
      <c r="A147" s="63" t="s">
        <v>345</v>
      </c>
      <c r="B147" s="23" t="s">
        <v>7</v>
      </c>
      <c r="C147" s="23" t="s">
        <v>274</v>
      </c>
      <c r="D147" s="11">
        <f>D148</f>
        <v>5388684.2199999997</v>
      </c>
      <c r="E147" s="11">
        <f>E148</f>
        <v>5388.6842200000001</v>
      </c>
      <c r="F147" s="11">
        <f>F148</f>
        <v>5389</v>
      </c>
      <c r="G147" s="11">
        <f>G148</f>
        <v>5389</v>
      </c>
    </row>
    <row r="148" spans="1:23" ht="52.8" x14ac:dyDescent="0.25">
      <c r="A148" s="63" t="s">
        <v>273</v>
      </c>
      <c r="B148" s="9" t="s">
        <v>272</v>
      </c>
      <c r="C148" s="9" t="s">
        <v>271</v>
      </c>
      <c r="D148" s="11">
        <f>5388700-15.78</f>
        <v>5388684.2199999997</v>
      </c>
      <c r="E148" s="11">
        <f>D148/1000</f>
        <v>5388.6842200000001</v>
      </c>
      <c r="F148" s="11">
        <v>5389</v>
      </c>
      <c r="G148" s="11">
        <v>5389</v>
      </c>
    </row>
    <row r="149" spans="1:23" s="116" customFormat="1" x14ac:dyDescent="0.25">
      <c r="A149" s="115" t="s">
        <v>395</v>
      </c>
      <c r="B149" s="102" t="s">
        <v>7</v>
      </c>
      <c r="C149" s="102" t="s">
        <v>394</v>
      </c>
      <c r="D149" s="100">
        <f>+D150</f>
        <v>4830435.26</v>
      </c>
      <c r="E149" s="100">
        <f t="shared" ref="E149:G149" si="21">+E150</f>
        <v>4830.4352600000002</v>
      </c>
      <c r="F149" s="100">
        <f t="shared" si="21"/>
        <v>4830</v>
      </c>
      <c r="G149" s="100">
        <f t="shared" si="21"/>
        <v>4830</v>
      </c>
      <c r="H149" s="125"/>
      <c r="W149" s="117"/>
    </row>
    <row r="150" spans="1:23" ht="26.4" x14ac:dyDescent="0.25">
      <c r="A150" s="63" t="s">
        <v>396</v>
      </c>
      <c r="B150" s="9" t="s">
        <v>272</v>
      </c>
      <c r="C150" s="9" t="s">
        <v>393</v>
      </c>
      <c r="D150" s="11">
        <v>4830435.26</v>
      </c>
      <c r="E150" s="11">
        <f>D150/1000</f>
        <v>4830.4352600000002</v>
      </c>
      <c r="F150" s="11">
        <v>4830</v>
      </c>
      <c r="G150" s="11">
        <v>4830</v>
      </c>
    </row>
    <row r="151" spans="1:23" ht="26.4" x14ac:dyDescent="0.25">
      <c r="A151" s="63" t="s">
        <v>389</v>
      </c>
      <c r="B151" s="9" t="s">
        <v>7</v>
      </c>
      <c r="C151" s="9" t="s">
        <v>390</v>
      </c>
      <c r="D151" s="11">
        <f>+D152</f>
        <v>44263500.969999999</v>
      </c>
      <c r="E151" s="11">
        <f t="shared" ref="E151:G151" si="22">+E152</f>
        <v>44263.500970000001</v>
      </c>
      <c r="F151" s="11">
        <f t="shared" si="22"/>
        <v>44624</v>
      </c>
      <c r="G151" s="11">
        <f t="shared" si="22"/>
        <v>44624</v>
      </c>
    </row>
    <row r="152" spans="1:23" ht="26.4" x14ac:dyDescent="0.25">
      <c r="A152" s="63" t="s">
        <v>387</v>
      </c>
      <c r="B152" s="9" t="s">
        <v>83</v>
      </c>
      <c r="C152" s="9" t="s">
        <v>388</v>
      </c>
      <c r="D152" s="11">
        <v>44263500.969999999</v>
      </c>
      <c r="E152" s="11">
        <f>D152/1000</f>
        <v>44263.500970000001</v>
      </c>
      <c r="F152" s="11">
        <v>44624</v>
      </c>
      <c r="G152" s="11">
        <v>44624</v>
      </c>
    </row>
    <row r="153" spans="1:23" x14ac:dyDescent="0.25">
      <c r="A153" s="68" t="s">
        <v>191</v>
      </c>
      <c r="B153" s="9" t="s">
        <v>7</v>
      </c>
      <c r="C153" s="18" t="s">
        <v>240</v>
      </c>
      <c r="D153" s="11">
        <f>+D154</f>
        <v>149386849</v>
      </c>
      <c r="E153" s="11">
        <f>+E154</f>
        <v>143220.79999999999</v>
      </c>
      <c r="F153" s="11">
        <f>+F154</f>
        <v>143220</v>
      </c>
      <c r="G153" s="11">
        <f>+G154</f>
        <v>143220</v>
      </c>
    </row>
    <row r="154" spans="1:23" x14ac:dyDescent="0.25">
      <c r="A154" s="68" t="s">
        <v>192</v>
      </c>
      <c r="B154" s="9" t="s">
        <v>7</v>
      </c>
      <c r="C154" s="18" t="s">
        <v>241</v>
      </c>
      <c r="D154" s="11">
        <f>+D156+D161+D160+D157+D162+D163+D158+D155+D159</f>
        <v>149386849</v>
      </c>
      <c r="E154" s="11">
        <f t="shared" ref="E154:F154" si="23">+E156+E161+E160+E157+E162+E163+E158+E155</f>
        <v>143220.79999999999</v>
      </c>
      <c r="F154" s="11">
        <f t="shared" si="23"/>
        <v>143220</v>
      </c>
      <c r="G154" s="11">
        <f t="shared" ref="G154" si="24">+G156+G161+G160+G157+G162+G163+G158+G155</f>
        <v>143220</v>
      </c>
    </row>
    <row r="155" spans="1:23" ht="39.6" x14ac:dyDescent="0.25">
      <c r="A155" s="70" t="s">
        <v>360</v>
      </c>
      <c r="B155" s="9" t="s">
        <v>272</v>
      </c>
      <c r="C155" s="18" t="s">
        <v>241</v>
      </c>
      <c r="D155" s="22">
        <v>19200</v>
      </c>
      <c r="E155" s="22">
        <f t="shared" ref="E155:E162" si="25">D155/1000</f>
        <v>19.2</v>
      </c>
      <c r="F155" s="22">
        <v>19</v>
      </c>
      <c r="G155" s="22">
        <v>19</v>
      </c>
    </row>
    <row r="156" spans="1:23" ht="66" x14ac:dyDescent="0.25">
      <c r="A156" s="70" t="s">
        <v>361</v>
      </c>
      <c r="B156" s="9" t="s">
        <v>149</v>
      </c>
      <c r="C156" s="18" t="s">
        <v>241</v>
      </c>
      <c r="D156" s="11">
        <v>2986600</v>
      </c>
      <c r="E156" s="11">
        <f t="shared" si="25"/>
        <v>2986.6</v>
      </c>
      <c r="F156" s="11">
        <v>2987</v>
      </c>
      <c r="G156" s="11">
        <v>2987</v>
      </c>
    </row>
    <row r="157" spans="1:23" ht="66" x14ac:dyDescent="0.25">
      <c r="A157" s="66" t="s">
        <v>362</v>
      </c>
      <c r="B157" s="9" t="s">
        <v>149</v>
      </c>
      <c r="C157" s="18" t="s">
        <v>241</v>
      </c>
      <c r="D157" s="11">
        <v>9611300</v>
      </c>
      <c r="E157" s="11">
        <f t="shared" si="25"/>
        <v>9611.2999999999993</v>
      </c>
      <c r="F157" s="11">
        <v>9611</v>
      </c>
      <c r="G157" s="11">
        <v>9611</v>
      </c>
    </row>
    <row r="158" spans="1:23" ht="52.8" x14ac:dyDescent="0.25">
      <c r="A158" s="92" t="s">
        <v>391</v>
      </c>
      <c r="B158" s="9" t="s">
        <v>149</v>
      </c>
      <c r="C158" s="18" t="s">
        <v>241</v>
      </c>
      <c r="D158" s="11">
        <v>4826300</v>
      </c>
      <c r="E158" s="11">
        <f t="shared" si="25"/>
        <v>4826.3</v>
      </c>
      <c r="F158" s="11">
        <v>4826</v>
      </c>
      <c r="G158" s="11">
        <v>4826</v>
      </c>
    </row>
    <row r="159" spans="1:23" ht="105.6" x14ac:dyDescent="0.25">
      <c r="A159" s="93" t="s">
        <v>392</v>
      </c>
      <c r="B159" s="9" t="s">
        <v>149</v>
      </c>
      <c r="C159" s="18" t="s">
        <v>241</v>
      </c>
      <c r="D159" s="11">
        <v>6166049</v>
      </c>
      <c r="E159" s="11">
        <f t="shared" si="25"/>
        <v>6166.049</v>
      </c>
      <c r="F159" s="11">
        <v>6166</v>
      </c>
      <c r="G159" s="11">
        <v>6166</v>
      </c>
    </row>
    <row r="160" spans="1:23" ht="145.19999999999999" x14ac:dyDescent="0.25">
      <c r="A160" s="118" t="s">
        <v>363</v>
      </c>
      <c r="B160" s="91" t="s">
        <v>150</v>
      </c>
      <c r="C160" s="119" t="s">
        <v>241</v>
      </c>
      <c r="D160" s="90">
        <f>36300800+73332600</f>
        <v>109633400</v>
      </c>
      <c r="E160" s="90">
        <f t="shared" si="25"/>
        <v>109633.4</v>
      </c>
      <c r="F160" s="90">
        <v>109633</v>
      </c>
      <c r="G160" s="90">
        <v>109633</v>
      </c>
      <c r="H160" s="130" t="s">
        <v>409</v>
      </c>
      <c r="J160" s="131">
        <f>G160</f>
        <v>109633</v>
      </c>
    </row>
    <row r="161" spans="1:23" ht="39.6" x14ac:dyDescent="0.25">
      <c r="A161" s="70" t="s">
        <v>366</v>
      </c>
      <c r="B161" s="9" t="s">
        <v>151</v>
      </c>
      <c r="C161" s="18" t="s">
        <v>241</v>
      </c>
      <c r="D161" s="11">
        <v>15000000</v>
      </c>
      <c r="E161" s="11">
        <f t="shared" si="25"/>
        <v>15000</v>
      </c>
      <c r="F161" s="11">
        <v>15000</v>
      </c>
      <c r="G161" s="11">
        <v>15000</v>
      </c>
    </row>
    <row r="162" spans="1:23" ht="66" x14ac:dyDescent="0.25">
      <c r="A162" s="62" t="s">
        <v>364</v>
      </c>
      <c r="B162" s="9" t="s">
        <v>83</v>
      </c>
      <c r="C162" s="18" t="s">
        <v>241</v>
      </c>
      <c r="D162" s="11">
        <v>1144000</v>
      </c>
      <c r="E162" s="11">
        <f t="shared" si="25"/>
        <v>1144</v>
      </c>
      <c r="F162" s="11">
        <v>1144</v>
      </c>
      <c r="G162" s="11">
        <v>1144</v>
      </c>
    </row>
    <row r="163" spans="1:23" ht="79.2" x14ac:dyDescent="0.25">
      <c r="A163" s="79" t="s">
        <v>365</v>
      </c>
      <c r="B163" s="9" t="s">
        <v>83</v>
      </c>
      <c r="C163" s="18" t="s">
        <v>241</v>
      </c>
      <c r="D163" s="11">
        <v>0</v>
      </c>
      <c r="E163" s="22">
        <v>0</v>
      </c>
      <c r="F163" s="11">
        <v>0</v>
      </c>
      <c r="G163" s="11">
        <v>0</v>
      </c>
    </row>
    <row r="164" spans="1:23" ht="26.4" x14ac:dyDescent="0.25">
      <c r="A164" s="95" t="s">
        <v>193</v>
      </c>
      <c r="B164" s="91" t="s">
        <v>7</v>
      </c>
      <c r="C164" s="96" t="s">
        <v>242</v>
      </c>
      <c r="D164" s="90">
        <f>+D165+D167+D184+D180+D182</f>
        <v>1514293200</v>
      </c>
      <c r="E164" s="90">
        <f>+E165+E167+E184+E180</f>
        <v>1513014.2999999998</v>
      </c>
      <c r="F164" s="90">
        <f>+F165+F167+F184+F180</f>
        <v>1513016</v>
      </c>
      <c r="G164" s="90">
        <f>+G165+G167+G184+G180</f>
        <v>1513016</v>
      </c>
      <c r="H164" s="130">
        <v>1514293</v>
      </c>
      <c r="J164" s="132">
        <f>H164</f>
        <v>1514293</v>
      </c>
    </row>
    <row r="165" spans="1:23" s="21" customFormat="1" ht="39.6" x14ac:dyDescent="0.3">
      <c r="A165" s="68" t="s">
        <v>194</v>
      </c>
      <c r="B165" s="9" t="s">
        <v>7</v>
      </c>
      <c r="C165" s="12" t="s">
        <v>243</v>
      </c>
      <c r="D165" s="11">
        <f>+D166</f>
        <v>59958600</v>
      </c>
      <c r="E165" s="11">
        <f>+E166</f>
        <v>59958.6</v>
      </c>
      <c r="F165" s="11">
        <f>+F166</f>
        <v>59959</v>
      </c>
      <c r="G165" s="11">
        <f>+G166</f>
        <v>59959</v>
      </c>
      <c r="H165" s="126"/>
      <c r="W165" s="6"/>
    </row>
    <row r="166" spans="1:23" s="21" customFormat="1" ht="39.6" x14ac:dyDescent="0.3">
      <c r="A166" s="68" t="s">
        <v>195</v>
      </c>
      <c r="B166" s="9" t="s">
        <v>83</v>
      </c>
      <c r="C166" s="12" t="s">
        <v>244</v>
      </c>
      <c r="D166" s="22">
        <v>59958600</v>
      </c>
      <c r="E166" s="22">
        <f>D166/1000</f>
        <v>59958.6</v>
      </c>
      <c r="F166" s="22">
        <v>59959</v>
      </c>
      <c r="G166" s="22">
        <v>59959</v>
      </c>
      <c r="H166" s="126"/>
      <c r="W166" s="6"/>
    </row>
    <row r="167" spans="1:23" ht="26.4" x14ac:dyDescent="0.25">
      <c r="A167" s="68" t="s">
        <v>196</v>
      </c>
      <c r="B167" s="9" t="s">
        <v>7</v>
      </c>
      <c r="C167" s="9" t="s">
        <v>245</v>
      </c>
      <c r="D167" s="11">
        <f>+D168</f>
        <v>38065600</v>
      </c>
      <c r="E167" s="11">
        <f>+E168</f>
        <v>38065.599999999999</v>
      </c>
      <c r="F167" s="11">
        <f>+F168</f>
        <v>38067</v>
      </c>
      <c r="G167" s="11">
        <f>+G168</f>
        <v>38067</v>
      </c>
    </row>
    <row r="168" spans="1:23" s="21" customFormat="1" ht="26.4" x14ac:dyDescent="0.3">
      <c r="A168" s="68" t="s">
        <v>197</v>
      </c>
      <c r="B168" s="9" t="s">
        <v>7</v>
      </c>
      <c r="C168" s="9" t="s">
        <v>246</v>
      </c>
      <c r="D168" s="11">
        <f>SUM(D169:D179)</f>
        <v>38065600</v>
      </c>
      <c r="E168" s="11">
        <f>SUM(E169:E179)</f>
        <v>38065.599999999999</v>
      </c>
      <c r="F168" s="11">
        <f>SUM(F169:F179)</f>
        <v>38067</v>
      </c>
      <c r="G168" s="11">
        <f>SUM(G169:G179)</f>
        <v>38067</v>
      </c>
      <c r="H168" s="126"/>
      <c r="W168" s="6"/>
    </row>
    <row r="169" spans="1:23" ht="39.6" x14ac:dyDescent="0.25">
      <c r="A169" s="68" t="s">
        <v>198</v>
      </c>
      <c r="B169" s="9" t="s">
        <v>149</v>
      </c>
      <c r="C169" s="9" t="s">
        <v>246</v>
      </c>
      <c r="D169" s="22">
        <v>25089500</v>
      </c>
      <c r="E169" s="22">
        <f t="shared" ref="E169:E179" si="26">D169/1000</f>
        <v>25089.5</v>
      </c>
      <c r="F169" s="22">
        <v>25090</v>
      </c>
      <c r="G169" s="22">
        <v>25090</v>
      </c>
    </row>
    <row r="170" spans="1:23" ht="39.6" x14ac:dyDescent="0.25">
      <c r="A170" s="84" t="s">
        <v>346</v>
      </c>
      <c r="B170" s="9" t="s">
        <v>149</v>
      </c>
      <c r="C170" s="9" t="s">
        <v>246</v>
      </c>
      <c r="D170" s="22">
        <v>3021900</v>
      </c>
      <c r="E170" s="22">
        <f t="shared" si="26"/>
        <v>3021.9</v>
      </c>
      <c r="F170" s="22">
        <v>3022</v>
      </c>
      <c r="G170" s="22">
        <v>3022</v>
      </c>
    </row>
    <row r="171" spans="1:23" s="21" customFormat="1" ht="39.6" x14ac:dyDescent="0.3">
      <c r="A171" s="68" t="s">
        <v>199</v>
      </c>
      <c r="B171" s="9" t="s">
        <v>150</v>
      </c>
      <c r="C171" s="9" t="s">
        <v>246</v>
      </c>
      <c r="D171" s="11">
        <v>45900</v>
      </c>
      <c r="E171" s="11">
        <f t="shared" si="26"/>
        <v>45.9</v>
      </c>
      <c r="F171" s="11">
        <v>46</v>
      </c>
      <c r="G171" s="11">
        <v>46</v>
      </c>
      <c r="H171" s="126"/>
      <c r="W171" s="6"/>
    </row>
    <row r="172" spans="1:23" s="21" customFormat="1" ht="26.4" x14ac:dyDescent="0.3">
      <c r="A172" s="68" t="s">
        <v>200</v>
      </c>
      <c r="B172" s="9" t="s">
        <v>150</v>
      </c>
      <c r="C172" s="9" t="s">
        <v>246</v>
      </c>
      <c r="D172" s="22">
        <v>137700</v>
      </c>
      <c r="E172" s="22">
        <f t="shared" si="26"/>
        <v>137.69999999999999</v>
      </c>
      <c r="F172" s="22">
        <v>138</v>
      </c>
      <c r="G172" s="22">
        <v>138</v>
      </c>
      <c r="H172" s="126"/>
      <c r="W172" s="6"/>
    </row>
    <row r="173" spans="1:23" s="21" customFormat="1" ht="52.8" x14ac:dyDescent="0.3">
      <c r="A173" s="68" t="s">
        <v>201</v>
      </c>
      <c r="B173" s="9" t="s">
        <v>151</v>
      </c>
      <c r="C173" s="9" t="s">
        <v>246</v>
      </c>
      <c r="D173" s="22">
        <v>3303900</v>
      </c>
      <c r="E173" s="22">
        <f t="shared" si="26"/>
        <v>3303.9</v>
      </c>
      <c r="F173" s="22">
        <v>3304</v>
      </c>
      <c r="G173" s="22">
        <v>3304</v>
      </c>
      <c r="H173" s="126"/>
      <c r="W173" s="6"/>
    </row>
    <row r="174" spans="1:23" s="21" customFormat="1" ht="26.4" x14ac:dyDescent="0.3">
      <c r="A174" s="68" t="s">
        <v>202</v>
      </c>
      <c r="B174" s="9" t="s">
        <v>151</v>
      </c>
      <c r="C174" s="9" t="s">
        <v>246</v>
      </c>
      <c r="D174" s="22">
        <v>859500</v>
      </c>
      <c r="E174" s="22">
        <f t="shared" si="26"/>
        <v>859.5</v>
      </c>
      <c r="F174" s="22">
        <v>860</v>
      </c>
      <c r="G174" s="22">
        <v>860</v>
      </c>
      <c r="H174" s="126"/>
      <c r="W174" s="6"/>
    </row>
    <row r="175" spans="1:23" ht="52.8" x14ac:dyDescent="0.25">
      <c r="A175" s="68" t="s">
        <v>203</v>
      </c>
      <c r="B175" s="9" t="s">
        <v>151</v>
      </c>
      <c r="C175" s="9" t="s">
        <v>246</v>
      </c>
      <c r="D175" s="22">
        <v>2597400</v>
      </c>
      <c r="E175" s="22">
        <f t="shared" si="26"/>
        <v>2597.4</v>
      </c>
      <c r="F175" s="22">
        <v>2597</v>
      </c>
      <c r="G175" s="22">
        <v>2597</v>
      </c>
    </row>
    <row r="176" spans="1:23" s="21" customFormat="1" ht="79.2" x14ac:dyDescent="0.3">
      <c r="A176" s="68" t="s">
        <v>204</v>
      </c>
      <c r="B176" s="9" t="s">
        <v>151</v>
      </c>
      <c r="C176" s="9" t="s">
        <v>246</v>
      </c>
      <c r="D176" s="78">
        <v>700</v>
      </c>
      <c r="E176" s="78">
        <f t="shared" si="26"/>
        <v>0.7</v>
      </c>
      <c r="F176" s="78">
        <v>1</v>
      </c>
      <c r="G176" s="78">
        <v>1</v>
      </c>
      <c r="H176" s="126"/>
      <c r="W176" s="6"/>
    </row>
    <row r="177" spans="1:7" ht="39.6" x14ac:dyDescent="0.25">
      <c r="A177" s="68" t="s">
        <v>205</v>
      </c>
      <c r="B177" s="9" t="s">
        <v>151</v>
      </c>
      <c r="C177" s="9" t="s">
        <v>246</v>
      </c>
      <c r="D177" s="22">
        <v>1719000</v>
      </c>
      <c r="E177" s="22">
        <f t="shared" si="26"/>
        <v>1719</v>
      </c>
      <c r="F177" s="22">
        <v>1719</v>
      </c>
      <c r="G177" s="22">
        <v>1719</v>
      </c>
    </row>
    <row r="178" spans="1:7" ht="26.4" x14ac:dyDescent="0.25">
      <c r="A178" s="68" t="s">
        <v>206</v>
      </c>
      <c r="B178" s="9" t="s">
        <v>151</v>
      </c>
      <c r="C178" s="9" t="s">
        <v>246</v>
      </c>
      <c r="D178" s="22">
        <v>4900</v>
      </c>
      <c r="E178" s="22">
        <f t="shared" si="26"/>
        <v>4.9000000000000004</v>
      </c>
      <c r="F178" s="22">
        <v>5</v>
      </c>
      <c r="G178" s="22">
        <v>5</v>
      </c>
    </row>
    <row r="179" spans="1:7" ht="52.8" x14ac:dyDescent="0.25">
      <c r="A179" s="76" t="s">
        <v>258</v>
      </c>
      <c r="B179" s="9" t="s">
        <v>83</v>
      </c>
      <c r="C179" s="9" t="s">
        <v>246</v>
      </c>
      <c r="D179" s="22">
        <f>705200+580000</f>
        <v>1285200</v>
      </c>
      <c r="E179" s="22">
        <f t="shared" si="26"/>
        <v>1285.2</v>
      </c>
      <c r="F179" s="22">
        <v>1285</v>
      </c>
      <c r="G179" s="22">
        <v>1285</v>
      </c>
    </row>
    <row r="180" spans="1:7" ht="52.8" x14ac:dyDescent="0.25">
      <c r="A180" s="68" t="s">
        <v>207</v>
      </c>
      <c r="B180" s="9" t="s">
        <v>7</v>
      </c>
      <c r="C180" s="23" t="s">
        <v>247</v>
      </c>
      <c r="D180" s="22">
        <f>+D181</f>
        <v>11200</v>
      </c>
      <c r="E180" s="22">
        <f t="shared" ref="E180:G180" si="27">+E181</f>
        <v>11.2</v>
      </c>
      <c r="F180" s="22">
        <f t="shared" si="27"/>
        <v>11</v>
      </c>
      <c r="G180" s="22">
        <f t="shared" si="27"/>
        <v>11</v>
      </c>
    </row>
    <row r="181" spans="1:7" ht="52.8" x14ac:dyDescent="0.25">
      <c r="A181" s="68" t="s">
        <v>208</v>
      </c>
      <c r="B181" s="9" t="s">
        <v>151</v>
      </c>
      <c r="C181" s="23" t="s">
        <v>338</v>
      </c>
      <c r="D181" s="22">
        <v>11200</v>
      </c>
      <c r="E181" s="22">
        <f>D181/1000</f>
        <v>11.2</v>
      </c>
      <c r="F181" s="22">
        <v>11</v>
      </c>
      <c r="G181" s="22">
        <v>11</v>
      </c>
    </row>
    <row r="182" spans="1:7" ht="26.4" x14ac:dyDescent="0.25">
      <c r="A182" s="68" t="s">
        <v>339</v>
      </c>
      <c r="B182" s="9" t="s">
        <v>7</v>
      </c>
      <c r="C182" s="23" t="s">
        <v>335</v>
      </c>
      <c r="D182" s="22">
        <f>D183</f>
        <v>1278900</v>
      </c>
      <c r="E182" s="22">
        <f t="shared" ref="E182:G182" si="28">E183</f>
        <v>1278.9000000000001</v>
      </c>
      <c r="F182" s="22">
        <f t="shared" si="28"/>
        <v>1279</v>
      </c>
      <c r="G182" s="22">
        <f t="shared" si="28"/>
        <v>1279</v>
      </c>
    </row>
    <row r="183" spans="1:7" ht="26.4" x14ac:dyDescent="0.25">
      <c r="A183" s="68" t="s">
        <v>340</v>
      </c>
      <c r="B183" s="9" t="s">
        <v>151</v>
      </c>
      <c r="C183" s="23" t="s">
        <v>334</v>
      </c>
      <c r="D183" s="22">
        <v>1278900</v>
      </c>
      <c r="E183" s="22">
        <f>D183/1000</f>
        <v>1278.9000000000001</v>
      </c>
      <c r="F183" s="22">
        <v>1279</v>
      </c>
      <c r="G183" s="22">
        <v>1279</v>
      </c>
    </row>
    <row r="184" spans="1:7" x14ac:dyDescent="0.25">
      <c r="A184" s="68" t="s">
        <v>209</v>
      </c>
      <c r="B184" s="9" t="s">
        <v>7</v>
      </c>
      <c r="C184" s="12" t="s">
        <v>248</v>
      </c>
      <c r="D184" s="11">
        <f>+D185</f>
        <v>1414978900</v>
      </c>
      <c r="E184" s="11">
        <f>+E185</f>
        <v>1414978.9</v>
      </c>
      <c r="F184" s="11">
        <f>+F185</f>
        <v>1414979</v>
      </c>
      <c r="G184" s="11">
        <f>+G185</f>
        <v>1414979</v>
      </c>
    </row>
    <row r="185" spans="1:7" x14ac:dyDescent="0.25">
      <c r="A185" s="68" t="s">
        <v>210</v>
      </c>
      <c r="B185" s="9" t="s">
        <v>7</v>
      </c>
      <c r="C185" s="12" t="s">
        <v>249</v>
      </c>
      <c r="D185" s="11">
        <f>+D186+D187</f>
        <v>1414978900</v>
      </c>
      <c r="E185" s="11">
        <f>+E186+E187</f>
        <v>1414978.9</v>
      </c>
      <c r="F185" s="11">
        <f>+F186+F187</f>
        <v>1414979</v>
      </c>
      <c r="G185" s="11">
        <f>+G186+G187</f>
        <v>1414979</v>
      </c>
    </row>
    <row r="186" spans="1:7" ht="79.2" x14ac:dyDescent="0.25">
      <c r="A186" s="68" t="s">
        <v>211</v>
      </c>
      <c r="B186" s="9" t="s">
        <v>149</v>
      </c>
      <c r="C186" s="12" t="s">
        <v>270</v>
      </c>
      <c r="D186" s="20">
        <f>13385600+656480900</f>
        <v>669866500</v>
      </c>
      <c r="E186" s="20">
        <f>D186/1000</f>
        <v>669866.5</v>
      </c>
      <c r="F186" s="20">
        <v>669867</v>
      </c>
      <c r="G186" s="20">
        <v>669867</v>
      </c>
    </row>
    <row r="187" spans="1:7" ht="52.8" x14ac:dyDescent="0.25">
      <c r="A187" s="68" t="s">
        <v>212</v>
      </c>
      <c r="B187" s="9" t="s">
        <v>149</v>
      </c>
      <c r="C187" s="12" t="s">
        <v>249</v>
      </c>
      <c r="D187" s="20">
        <f>32508600+712603800</f>
        <v>745112400</v>
      </c>
      <c r="E187" s="20">
        <f>D187/1000</f>
        <v>745112.4</v>
      </c>
      <c r="F187" s="20">
        <v>745112</v>
      </c>
      <c r="G187" s="20">
        <v>745112</v>
      </c>
    </row>
    <row r="188" spans="1:7" x14ac:dyDescent="0.25">
      <c r="A188" s="97" t="s">
        <v>397</v>
      </c>
      <c r="B188" s="98" t="s">
        <v>7</v>
      </c>
      <c r="C188" s="99" t="s">
        <v>398</v>
      </c>
      <c r="D188" s="136">
        <f>+D189</f>
        <v>1000000</v>
      </c>
      <c r="E188" s="136">
        <f t="shared" ref="E188:G189" si="29">+E189</f>
        <v>1000</v>
      </c>
      <c r="F188" s="136">
        <f t="shared" si="29"/>
        <v>1000</v>
      </c>
      <c r="G188" s="136">
        <f t="shared" si="29"/>
        <v>1000</v>
      </c>
    </row>
    <row r="189" spans="1:7" ht="26.4" x14ac:dyDescent="0.25">
      <c r="A189" s="101" t="s">
        <v>399</v>
      </c>
      <c r="B189" s="102" t="s">
        <v>7</v>
      </c>
      <c r="C189" s="103" t="s">
        <v>400</v>
      </c>
      <c r="D189" s="104">
        <f>+D190</f>
        <v>1000000</v>
      </c>
      <c r="E189" s="104">
        <f t="shared" si="29"/>
        <v>1000</v>
      </c>
      <c r="F189" s="104">
        <f t="shared" si="29"/>
        <v>1000</v>
      </c>
      <c r="G189" s="104">
        <f t="shared" si="29"/>
        <v>1000</v>
      </c>
    </row>
    <row r="190" spans="1:7" ht="26.4" x14ac:dyDescent="0.25">
      <c r="A190" s="101" t="s">
        <v>401</v>
      </c>
      <c r="B190" s="102" t="s">
        <v>272</v>
      </c>
      <c r="C190" s="103" t="s">
        <v>402</v>
      </c>
      <c r="D190" s="104">
        <v>1000000</v>
      </c>
      <c r="E190" s="104">
        <f>D190/1000</f>
        <v>1000</v>
      </c>
      <c r="F190" s="104">
        <v>1000</v>
      </c>
      <c r="G190" s="104">
        <v>1000</v>
      </c>
    </row>
    <row r="191" spans="1:7" x14ac:dyDescent="0.25">
      <c r="A191" s="105" t="s">
        <v>213</v>
      </c>
      <c r="B191" s="102" t="s">
        <v>7</v>
      </c>
      <c r="C191" s="106" t="s">
        <v>255</v>
      </c>
      <c r="D191" s="107">
        <f t="shared" ref="D191:G192" si="30">+D192</f>
        <v>3015000</v>
      </c>
      <c r="E191" s="107">
        <f t="shared" si="30"/>
        <v>3015</v>
      </c>
      <c r="F191" s="107">
        <f t="shared" si="30"/>
        <v>3015</v>
      </c>
      <c r="G191" s="107">
        <f t="shared" si="30"/>
        <v>3015</v>
      </c>
    </row>
    <row r="192" spans="1:7" x14ac:dyDescent="0.25">
      <c r="A192" s="105" t="s">
        <v>257</v>
      </c>
      <c r="B192" s="102" t="s">
        <v>7</v>
      </c>
      <c r="C192" s="106" t="s">
        <v>256</v>
      </c>
      <c r="D192" s="107">
        <f t="shared" si="30"/>
        <v>3015000</v>
      </c>
      <c r="E192" s="107">
        <f t="shared" si="30"/>
        <v>3015</v>
      </c>
      <c r="F192" s="107">
        <f t="shared" si="30"/>
        <v>3015</v>
      </c>
      <c r="G192" s="107">
        <f t="shared" si="30"/>
        <v>3015</v>
      </c>
    </row>
    <row r="193" spans="1:23" ht="26.4" x14ac:dyDescent="0.25">
      <c r="A193" s="105" t="s">
        <v>214</v>
      </c>
      <c r="B193" s="102" t="s">
        <v>151</v>
      </c>
      <c r="C193" s="108" t="s">
        <v>250</v>
      </c>
      <c r="D193" s="107">
        <v>3015000</v>
      </c>
      <c r="E193" s="104">
        <f>D193/1000</f>
        <v>3015</v>
      </c>
      <c r="F193" s="104">
        <v>3015</v>
      </c>
      <c r="G193" s="104">
        <v>3015</v>
      </c>
    </row>
    <row r="194" spans="1:23" ht="66" x14ac:dyDescent="0.25">
      <c r="A194" s="109" t="s">
        <v>368</v>
      </c>
      <c r="B194" s="102" t="s">
        <v>7</v>
      </c>
      <c r="C194" s="110" t="s">
        <v>369</v>
      </c>
      <c r="D194" s="107">
        <f>+D195</f>
        <v>44620</v>
      </c>
      <c r="E194" s="107">
        <f t="shared" ref="E194:G194" si="31">+E195</f>
        <v>44.62</v>
      </c>
      <c r="F194" s="107">
        <f t="shared" si="31"/>
        <v>45</v>
      </c>
      <c r="G194" s="107">
        <f t="shared" si="31"/>
        <v>45</v>
      </c>
    </row>
    <row r="195" spans="1:23" ht="66" x14ac:dyDescent="0.25">
      <c r="A195" s="109" t="s">
        <v>370</v>
      </c>
      <c r="B195" s="102" t="s">
        <v>7</v>
      </c>
      <c r="C195" s="110" t="s">
        <v>371</v>
      </c>
      <c r="D195" s="107">
        <f>+D196</f>
        <v>44620</v>
      </c>
      <c r="E195" s="107">
        <f>+E197</f>
        <v>44.62</v>
      </c>
      <c r="F195" s="107">
        <f>+F197</f>
        <v>45</v>
      </c>
      <c r="G195" s="107">
        <f>+G197</f>
        <v>45</v>
      </c>
    </row>
    <row r="196" spans="1:23" ht="66" x14ac:dyDescent="0.25">
      <c r="A196" s="109" t="s">
        <v>372</v>
      </c>
      <c r="B196" s="102" t="s">
        <v>7</v>
      </c>
      <c r="C196" s="110" t="s">
        <v>373</v>
      </c>
      <c r="D196" s="107">
        <f>+D197</f>
        <v>44620</v>
      </c>
      <c r="E196" s="107">
        <f t="shared" ref="E196:G196" si="32">+E197</f>
        <v>44.62</v>
      </c>
      <c r="F196" s="107">
        <f t="shared" si="32"/>
        <v>45</v>
      </c>
      <c r="G196" s="107">
        <f t="shared" si="32"/>
        <v>45</v>
      </c>
    </row>
    <row r="197" spans="1:23" ht="26.4" x14ac:dyDescent="0.25">
      <c r="A197" s="109" t="s">
        <v>374</v>
      </c>
      <c r="B197" s="102" t="s">
        <v>7</v>
      </c>
      <c r="C197" s="111" t="s">
        <v>375</v>
      </c>
      <c r="D197" s="107">
        <f>+D198+D199</f>
        <v>44620</v>
      </c>
      <c r="E197" s="107">
        <f t="shared" ref="E197:F197" si="33">+E198+E199</f>
        <v>44.62</v>
      </c>
      <c r="F197" s="107">
        <f t="shared" si="33"/>
        <v>45</v>
      </c>
      <c r="G197" s="107">
        <f t="shared" ref="G197" si="34">+G198+G199</f>
        <v>45</v>
      </c>
    </row>
    <row r="198" spans="1:23" ht="26.4" x14ac:dyDescent="0.25">
      <c r="A198" s="109" t="s">
        <v>376</v>
      </c>
      <c r="B198" s="102" t="s">
        <v>151</v>
      </c>
      <c r="C198" s="110" t="s">
        <v>377</v>
      </c>
      <c r="D198" s="100">
        <v>44620</v>
      </c>
      <c r="E198" s="100">
        <f>D198/1000</f>
        <v>44.62</v>
      </c>
      <c r="F198" s="100">
        <v>45</v>
      </c>
      <c r="G198" s="100">
        <v>45</v>
      </c>
    </row>
    <row r="199" spans="1:23" ht="26.4" x14ac:dyDescent="0.25">
      <c r="A199" s="109" t="s">
        <v>376</v>
      </c>
      <c r="B199" s="102" t="s">
        <v>83</v>
      </c>
      <c r="C199" s="110" t="s">
        <v>377</v>
      </c>
      <c r="D199" s="100">
        <v>0</v>
      </c>
      <c r="E199" s="100">
        <v>0</v>
      </c>
      <c r="F199" s="100">
        <v>0</v>
      </c>
      <c r="G199" s="100">
        <v>0</v>
      </c>
    </row>
    <row r="200" spans="1:23" ht="26.4" x14ac:dyDescent="0.25">
      <c r="A200" s="109" t="s">
        <v>378</v>
      </c>
      <c r="B200" s="102" t="s">
        <v>7</v>
      </c>
      <c r="C200" s="110" t="s">
        <v>379</v>
      </c>
      <c r="D200" s="107">
        <f>+D201+D206+D207+D202+D204+D205+D203</f>
        <v>-3410278.31</v>
      </c>
      <c r="E200" s="107">
        <f t="shared" ref="E200:G200" si="35">+E201+E206+E207+E202+E204+E205+E203</f>
        <v>-3410.27729</v>
      </c>
      <c r="F200" s="107">
        <f t="shared" si="35"/>
        <v>-3410</v>
      </c>
      <c r="G200" s="107">
        <f t="shared" si="35"/>
        <v>-3410</v>
      </c>
    </row>
    <row r="201" spans="1:23" ht="39.6" x14ac:dyDescent="0.25">
      <c r="A201" s="112" t="s">
        <v>380</v>
      </c>
      <c r="B201" s="102" t="s">
        <v>151</v>
      </c>
      <c r="C201" s="113" t="s">
        <v>381</v>
      </c>
      <c r="D201" s="100">
        <f>-12583.17-44620</f>
        <v>-57203.17</v>
      </c>
      <c r="E201" s="104">
        <f>D201/1000</f>
        <v>-57.20317</v>
      </c>
      <c r="F201" s="104">
        <v>-57</v>
      </c>
      <c r="G201" s="104">
        <v>-57</v>
      </c>
    </row>
    <row r="202" spans="1:23" ht="39.6" x14ac:dyDescent="0.25">
      <c r="A202" s="112" t="s">
        <v>385</v>
      </c>
      <c r="B202" s="102" t="s">
        <v>384</v>
      </c>
      <c r="C202" s="113" t="s">
        <v>386</v>
      </c>
      <c r="D202" s="100">
        <f>-399301.34-535210.33</f>
        <v>-934511.66999999993</v>
      </c>
      <c r="E202" s="104">
        <f>D202/1000</f>
        <v>-934.51166999999998</v>
      </c>
      <c r="F202" s="104">
        <v>-935</v>
      </c>
      <c r="G202" s="104">
        <v>-935</v>
      </c>
    </row>
    <row r="203" spans="1:23" ht="39.6" x14ac:dyDescent="0.25">
      <c r="A203" s="112" t="s">
        <v>382</v>
      </c>
      <c r="B203" s="102" t="s">
        <v>272</v>
      </c>
      <c r="C203" s="113" t="s">
        <v>383</v>
      </c>
      <c r="D203" s="100">
        <v>-1014393.91</v>
      </c>
      <c r="E203" s="104">
        <f>D203/1000</f>
        <v>-1014.39391</v>
      </c>
      <c r="F203" s="104">
        <v>-1014</v>
      </c>
      <c r="G203" s="104">
        <v>-1014</v>
      </c>
    </row>
    <row r="204" spans="1:23" ht="39.6" x14ac:dyDescent="0.25">
      <c r="A204" s="112" t="s">
        <v>382</v>
      </c>
      <c r="B204" s="102" t="s">
        <v>149</v>
      </c>
      <c r="C204" s="113" t="s">
        <v>383</v>
      </c>
      <c r="D204" s="100">
        <v>-2063.58</v>
      </c>
      <c r="E204" s="104">
        <f>D204/1000</f>
        <v>-2.06358</v>
      </c>
      <c r="F204" s="104">
        <v>-2</v>
      </c>
      <c r="G204" s="104">
        <v>-2</v>
      </c>
    </row>
    <row r="205" spans="1:23" ht="39.6" x14ac:dyDescent="0.25">
      <c r="A205" s="112" t="s">
        <v>382</v>
      </c>
      <c r="B205" s="102" t="s">
        <v>150</v>
      </c>
      <c r="C205" s="113" t="s">
        <v>383</v>
      </c>
      <c r="D205" s="100">
        <f>-1.01-0.01</f>
        <v>-1.02</v>
      </c>
      <c r="E205" s="104">
        <v>0</v>
      </c>
      <c r="F205" s="104">
        <v>0</v>
      </c>
      <c r="G205" s="104">
        <v>0</v>
      </c>
    </row>
    <row r="206" spans="1:23" ht="39.6" x14ac:dyDescent="0.25">
      <c r="A206" s="112" t="s">
        <v>382</v>
      </c>
      <c r="B206" s="102" t="s">
        <v>151</v>
      </c>
      <c r="C206" s="113" t="s">
        <v>383</v>
      </c>
      <c r="D206" s="100">
        <f>-3075-0.03-153.91-59.36</f>
        <v>-3288.3</v>
      </c>
      <c r="E206" s="104">
        <f>D206/1000</f>
        <v>-3.2883</v>
      </c>
      <c r="F206" s="104">
        <v>-3</v>
      </c>
      <c r="G206" s="104">
        <v>-3</v>
      </c>
    </row>
    <row r="207" spans="1:23" ht="39.6" x14ac:dyDescent="0.25">
      <c r="A207" s="112" t="s">
        <v>382</v>
      </c>
      <c r="B207" s="102" t="s">
        <v>83</v>
      </c>
      <c r="C207" s="113" t="s">
        <v>383</v>
      </c>
      <c r="D207" s="100">
        <f>-300-1382054.83-16461.83</f>
        <v>-1398816.6600000001</v>
      </c>
      <c r="E207" s="104">
        <f>D207/1000</f>
        <v>-1398.8166600000002</v>
      </c>
      <c r="F207" s="104">
        <v>-1399</v>
      </c>
      <c r="G207" s="104">
        <v>-1399</v>
      </c>
    </row>
    <row r="208" spans="1:23" s="27" customFormat="1" x14ac:dyDescent="0.25">
      <c r="A208" s="81"/>
      <c r="B208" s="28"/>
      <c r="C208" s="29"/>
      <c r="D208" s="30"/>
      <c r="E208" s="31"/>
      <c r="F208" s="30"/>
      <c r="G208" s="30"/>
      <c r="H208" s="127"/>
      <c r="W208" s="54"/>
    </row>
    <row r="209" spans="1:25" x14ac:dyDescent="0.25">
      <c r="A209" s="83"/>
    </row>
    <row r="210" spans="1:25" s="27" customFormat="1" ht="18" x14ac:dyDescent="0.35">
      <c r="A210" s="80"/>
      <c r="B210" s="32"/>
      <c r="C210" s="33"/>
      <c r="D210" s="33"/>
      <c r="E210" s="58"/>
      <c r="F210" s="58"/>
      <c r="G210" s="58"/>
      <c r="H210" s="127"/>
      <c r="W210" s="54"/>
    </row>
    <row r="211" spans="1:25" s="37" customFormat="1" ht="18" x14ac:dyDescent="0.3">
      <c r="A211" s="80"/>
      <c r="B211" s="34"/>
      <c r="C211" s="35"/>
      <c r="D211" s="35"/>
      <c r="E211" s="36"/>
      <c r="F211" s="35"/>
      <c r="G211" s="35"/>
      <c r="H211" s="128"/>
      <c r="U211" s="55"/>
      <c r="V211" s="55"/>
      <c r="W211" s="56"/>
      <c r="X211" s="55"/>
      <c r="Y211" s="55"/>
    </row>
    <row r="213" spans="1:25" s="27" customFormat="1" ht="18" x14ac:dyDescent="0.3">
      <c r="A213" s="80"/>
      <c r="B213" s="46"/>
      <c r="C213" s="35"/>
      <c r="D213" s="35"/>
      <c r="E213" s="59"/>
      <c r="F213" s="59"/>
      <c r="G213" s="59"/>
      <c r="H213" s="129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W213" s="54"/>
    </row>
    <row r="215" spans="1:25" ht="13.8" x14ac:dyDescent="0.25">
      <c r="A215" s="73"/>
      <c r="B215" s="38"/>
      <c r="C215" s="39"/>
      <c r="D215" s="14"/>
      <c r="E215" s="45"/>
      <c r="F215" s="14"/>
      <c r="G215" s="14"/>
      <c r="H215" s="123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</row>
    <row r="216" spans="1:25" x14ac:dyDescent="0.25">
      <c r="C216" s="40"/>
      <c r="D216" s="14"/>
      <c r="E216" s="45"/>
      <c r="F216" s="14"/>
      <c r="G216" s="14"/>
      <c r="H216" s="123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</row>
    <row r="217" spans="1:25" x14ac:dyDescent="0.25">
      <c r="C217" s="40"/>
      <c r="D217" s="14"/>
      <c r="E217" s="45"/>
      <c r="F217" s="14"/>
      <c r="G217" s="14"/>
      <c r="H217" s="123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</row>
    <row r="218" spans="1:25" x14ac:dyDescent="0.25">
      <c r="C218" s="40"/>
      <c r="D218" s="14"/>
      <c r="E218" s="45"/>
      <c r="F218" s="14"/>
      <c r="G218" s="14"/>
      <c r="H218" s="123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</row>
    <row r="220" spans="1:25" x14ac:dyDescent="0.25">
      <c r="C220" s="40"/>
    </row>
  </sheetData>
  <mergeCells count="10">
    <mergeCell ref="U10:W10"/>
    <mergeCell ref="U12:W12"/>
    <mergeCell ref="G8:G9"/>
    <mergeCell ref="D1:F5"/>
    <mergeCell ref="A6:F6"/>
    <mergeCell ref="A8:A9"/>
    <mergeCell ref="B8:C8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2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2020-2022</vt:lpstr>
      <vt:lpstr>антикриз.</vt:lpstr>
      <vt:lpstr>'2020-2022'!Заголовки_для_печати</vt:lpstr>
      <vt:lpstr>'2020-2022'!Область_печати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2020-02-17T09:17:40Z</dcterms:modified>
</cp:coreProperties>
</file>