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20-2022" sheetId="1" r:id="rId1"/>
  </sheets>
  <definedNames>
    <definedName name="_xlnm._FilterDatabase" localSheetId="0" hidden="1">'2020-2022'!$A$9:$AA$251</definedName>
    <definedName name="_xlnm.Print_Titles" localSheetId="0">'2020-2022'!$7:$9</definedName>
    <definedName name="_xlnm.Print_Area" localSheetId="0">'2020-2022'!$A$1:$K$263</definedName>
  </definedNames>
  <calcPr calcId="152511"/>
</workbook>
</file>

<file path=xl/calcChain.xml><?xml version="1.0" encoding="utf-8"?>
<calcChain xmlns="http://schemas.openxmlformats.org/spreadsheetml/2006/main">
  <c r="D188" i="1" l="1"/>
  <c r="D223" i="1" l="1"/>
  <c r="D229" i="1"/>
  <c r="D228" i="1"/>
  <c r="D219" i="1"/>
  <c r="D218" i="1" s="1"/>
  <c r="E221" i="1"/>
  <c r="F221" i="1"/>
  <c r="D127" i="1" l="1"/>
  <c r="D150" i="1"/>
  <c r="D151" i="1"/>
  <c r="D148" i="1"/>
  <c r="D146" i="1"/>
  <c r="D145" i="1" s="1"/>
  <c r="D144" i="1" s="1"/>
  <c r="D134" i="1"/>
  <c r="F129" i="1"/>
  <c r="E129" i="1"/>
  <c r="D129" i="1"/>
  <c r="F124" i="1"/>
  <c r="E124" i="1"/>
  <c r="D124" i="1"/>
  <c r="D122" i="1"/>
  <c r="F122" i="1"/>
  <c r="E122" i="1"/>
  <c r="F120" i="1"/>
  <c r="E120" i="1"/>
  <c r="D120" i="1"/>
  <c r="D116" i="1"/>
  <c r="D115" i="1" s="1"/>
  <c r="D214" i="1"/>
  <c r="D108" i="1"/>
  <c r="D100" i="1"/>
  <c r="D97" i="1" s="1"/>
  <c r="F145" i="1" l="1"/>
  <c r="E145" i="1"/>
  <c r="F144" i="1"/>
  <c r="E144" i="1"/>
  <c r="F140" i="1"/>
  <c r="E140" i="1"/>
  <c r="D140" i="1"/>
  <c r="F222" i="1" l="1"/>
  <c r="E222" i="1"/>
  <c r="F167" i="1"/>
  <c r="E167" i="1"/>
  <c r="D167" i="1"/>
  <c r="D169" i="1"/>
  <c r="E169" i="1"/>
  <c r="F169" i="1"/>
  <c r="F218" i="1"/>
  <c r="E218" i="1"/>
  <c r="D210" i="1"/>
  <c r="F132" i="1" l="1"/>
  <c r="E132" i="1"/>
  <c r="D132" i="1"/>
  <c r="F126" i="1"/>
  <c r="E126" i="1"/>
  <c r="D126" i="1"/>
  <c r="F210" i="1" l="1"/>
  <c r="F209" i="1" s="1"/>
  <c r="E210" i="1"/>
  <c r="E209" i="1" s="1"/>
  <c r="D209" i="1"/>
  <c r="F171" i="1" l="1"/>
  <c r="E171" i="1"/>
  <c r="D171" i="1"/>
  <c r="D224" i="1" l="1"/>
  <c r="D227" i="1"/>
  <c r="F166" i="1"/>
  <c r="E166" i="1"/>
  <c r="D166" i="1"/>
  <c r="F216" i="1"/>
  <c r="F215" i="1" s="1"/>
  <c r="D217" i="1"/>
  <c r="E216" i="1"/>
  <c r="E215" i="1" s="1"/>
  <c r="D222" i="1" l="1"/>
  <c r="D221" i="1" s="1"/>
  <c r="D216" i="1"/>
  <c r="D215" i="1" s="1"/>
  <c r="D19" i="1" l="1"/>
  <c r="F157" i="1" l="1"/>
  <c r="E157" i="1"/>
  <c r="D157" i="1"/>
  <c r="F73" i="1"/>
  <c r="E73" i="1"/>
  <c r="D73" i="1"/>
  <c r="F75" i="1"/>
  <c r="E75" i="1"/>
  <c r="D75" i="1"/>
  <c r="F71" i="1"/>
  <c r="E71" i="1"/>
  <c r="D71" i="1"/>
  <c r="F138" i="1" l="1"/>
  <c r="E138" i="1"/>
  <c r="D138" i="1"/>
  <c r="D137" i="1" s="1"/>
  <c r="D208" i="1"/>
  <c r="D207" i="1"/>
  <c r="F200" i="1"/>
  <c r="E200" i="1"/>
  <c r="D200" i="1"/>
  <c r="F180" i="1"/>
  <c r="F174" i="1" s="1"/>
  <c r="E180" i="1"/>
  <c r="E174" i="1" s="1"/>
  <c r="D180" i="1"/>
  <c r="D174" i="1" s="1"/>
  <c r="F163" i="1"/>
  <c r="E163" i="1"/>
  <c r="D163" i="1"/>
  <c r="F162" i="1" l="1"/>
  <c r="E162" i="1"/>
  <c r="D162" i="1"/>
  <c r="F250" i="1" l="1"/>
  <c r="E250" i="1"/>
  <c r="D250" i="1"/>
  <c r="F249" i="1" s="1"/>
  <c r="E249" i="1"/>
  <c r="F246" i="1"/>
  <c r="E246" i="1"/>
  <c r="D246" i="1"/>
  <c r="F245" i="1" s="1"/>
  <c r="F241" i="1"/>
  <c r="E241" i="1"/>
  <c r="D241" i="1"/>
  <c r="D249" i="1" l="1"/>
  <c r="F248" i="1" s="1"/>
  <c r="E248" i="1" s="1"/>
  <c r="D248" i="1" s="1"/>
  <c r="E245" i="1"/>
  <c r="D245" i="1" s="1"/>
  <c r="F244" i="1" s="1"/>
  <c r="F239" i="1"/>
  <c r="E239" i="1"/>
  <c r="E238" i="1" s="1"/>
  <c r="D239" i="1"/>
  <c r="F238" i="1" s="1"/>
  <c r="F237" i="1" s="1"/>
  <c r="F235" i="1"/>
  <c r="E235" i="1"/>
  <c r="D235" i="1"/>
  <c r="F233" i="1"/>
  <c r="E233" i="1"/>
  <c r="D233" i="1"/>
  <c r="F232" i="1" l="1"/>
  <c r="E232" i="1"/>
  <c r="D232" i="1"/>
  <c r="E244" i="1"/>
  <c r="F243" i="1"/>
  <c r="F231" i="1" l="1"/>
  <c r="D244" i="1"/>
  <c r="D243" i="1" s="1"/>
  <c r="E243" i="1"/>
  <c r="D238" i="1"/>
  <c r="E237" i="1"/>
  <c r="F213" i="1"/>
  <c r="E213" i="1"/>
  <c r="D213" i="1"/>
  <c r="F212" i="1" s="1"/>
  <c r="F206" i="1"/>
  <c r="E206" i="1"/>
  <c r="D206" i="1"/>
  <c r="F205" i="1" s="1"/>
  <c r="F203" i="1"/>
  <c r="E203" i="1"/>
  <c r="D203" i="1"/>
  <c r="F201" i="1"/>
  <c r="E201" i="1"/>
  <c r="E231" i="1" l="1"/>
  <c r="E212" i="1"/>
  <c r="D212" i="1" s="1"/>
  <c r="E205" i="1"/>
  <c r="D205" i="1" s="1"/>
  <c r="D237" i="1"/>
  <c r="D231" i="1" s="1"/>
  <c r="D201" i="1"/>
  <c r="F188" i="1"/>
  <c r="E188" i="1"/>
  <c r="F185" i="1"/>
  <c r="E185" i="1"/>
  <c r="D185" i="1"/>
  <c r="F187" i="1" l="1"/>
  <c r="F184" i="1" s="1"/>
  <c r="E187" i="1"/>
  <c r="F173" i="1"/>
  <c r="E173" i="1"/>
  <c r="D173" i="1"/>
  <c r="D187" i="1" l="1"/>
  <c r="D184" i="1" s="1"/>
  <c r="E184" i="1"/>
  <c r="F165" i="1"/>
  <c r="F164" i="1" s="1"/>
  <c r="E165" i="1"/>
  <c r="E164" i="1" s="1"/>
  <c r="D165" i="1"/>
  <c r="D164" i="1" s="1"/>
  <c r="F161" i="1" l="1"/>
  <c r="E161" i="1"/>
  <c r="E160" i="1" s="1"/>
  <c r="D161" i="1"/>
  <c r="D160" i="1" s="1"/>
  <c r="D159" i="1" l="1"/>
  <c r="F160" i="1"/>
  <c r="F159" i="1" s="1"/>
  <c r="E159" i="1"/>
  <c r="D156" i="1" l="1"/>
  <c r="F156" i="1"/>
  <c r="E156" i="1"/>
  <c r="F153" i="1"/>
  <c r="E153" i="1"/>
  <c r="D153" i="1"/>
  <c r="F152" i="1" s="1"/>
  <c r="F137" i="1"/>
  <c r="E137" i="1"/>
  <c r="F135" i="1"/>
  <c r="E135" i="1"/>
  <c r="D135" i="1"/>
  <c r="F118" i="1"/>
  <c r="E118" i="1"/>
  <c r="D118" i="1"/>
  <c r="F115" i="1"/>
  <c r="E115" i="1"/>
  <c r="F155" i="1" l="1"/>
  <c r="E155" i="1" s="1"/>
  <c r="D155" i="1" s="1"/>
  <c r="E152" i="1"/>
  <c r="D152" i="1" s="1"/>
  <c r="F113" i="1"/>
  <c r="F112" i="1" s="1"/>
  <c r="F111" i="1" s="1"/>
  <c r="E113" i="1"/>
  <c r="D113" i="1"/>
  <c r="D112" i="1" s="1"/>
  <c r="D111" i="1" l="1"/>
  <c r="E112" i="1"/>
  <c r="E111" i="1" s="1"/>
  <c r="F109" i="1" l="1"/>
  <c r="E109" i="1"/>
  <c r="D109" i="1"/>
  <c r="F107" i="1"/>
  <c r="E107" i="1"/>
  <c r="D107" i="1"/>
  <c r="F104" i="1"/>
  <c r="E104" i="1"/>
  <c r="D104" i="1"/>
  <c r="F103" i="1" s="1"/>
  <c r="F97" i="1"/>
  <c r="F96" i="1" s="1"/>
  <c r="F95" i="1" s="1"/>
  <c r="E97" i="1"/>
  <c r="E96" i="1" s="1"/>
  <c r="E95" i="1" s="1"/>
  <c r="D96" i="1"/>
  <c r="F93" i="1"/>
  <c r="E93" i="1"/>
  <c r="D93" i="1"/>
  <c r="F88" i="1"/>
  <c r="E88" i="1"/>
  <c r="D88" i="1"/>
  <c r="F87" i="1" s="1"/>
  <c r="F84" i="1"/>
  <c r="E84" i="1"/>
  <c r="D84" i="1"/>
  <c r="F81" i="1" s="1"/>
  <c r="F77" i="1"/>
  <c r="F70" i="1" s="1"/>
  <c r="E77" i="1"/>
  <c r="E70" i="1" s="1"/>
  <c r="D77" i="1"/>
  <c r="F67" i="1"/>
  <c r="E67" i="1"/>
  <c r="D67" i="1"/>
  <c r="F64" i="1"/>
  <c r="E64" i="1"/>
  <c r="D64" i="1"/>
  <c r="F62" i="1"/>
  <c r="E62" i="1"/>
  <c r="D62" i="1"/>
  <c r="F60" i="1"/>
  <c r="E60" i="1"/>
  <c r="D60" i="1"/>
  <c r="F56" i="1"/>
  <c r="F55" i="1" s="1"/>
  <c r="E56" i="1"/>
  <c r="E55" i="1" s="1"/>
  <c r="D56" i="1"/>
  <c r="D55" i="1" s="1"/>
  <c r="F53" i="1"/>
  <c r="E53" i="1"/>
  <c r="D53" i="1"/>
  <c r="F51" i="1" s="1"/>
  <c r="F49" i="1"/>
  <c r="E49" i="1"/>
  <c r="D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D33" i="1"/>
  <c r="F31" i="1"/>
  <c r="F59" i="1" l="1"/>
  <c r="F92" i="1"/>
  <c r="D70" i="1"/>
  <c r="F66" i="1"/>
  <c r="F43" i="1"/>
  <c r="D59" i="1"/>
  <c r="E103" i="1"/>
  <c r="E43" i="1"/>
  <c r="D43" i="1"/>
  <c r="F48" i="1"/>
  <c r="E59" i="1"/>
  <c r="E66" i="1"/>
  <c r="E92" i="1"/>
  <c r="D92" i="1" s="1"/>
  <c r="D106" i="1"/>
  <c r="F106" i="1"/>
  <c r="E106" i="1"/>
  <c r="E87" i="1"/>
  <c r="D87" i="1" s="1"/>
  <c r="D95" i="1"/>
  <c r="F40" i="1"/>
  <c r="E51" i="1"/>
  <c r="F69" i="1"/>
  <c r="E81" i="1"/>
  <c r="D81" i="1" s="1"/>
  <c r="F80" i="1" s="1"/>
  <c r="D103" i="1"/>
  <c r="E31" i="1"/>
  <c r="D31" i="1"/>
  <c r="F29" i="1"/>
  <c r="E29" i="1"/>
  <c r="D29" i="1"/>
  <c r="E40" i="1" l="1"/>
  <c r="F91" i="1"/>
  <c r="E91" i="1" s="1"/>
  <c r="D91" i="1" s="1"/>
  <c r="D90" i="1" s="1"/>
  <c r="D66" i="1"/>
  <c r="E90" i="1"/>
  <c r="F58" i="1"/>
  <c r="F102" i="1"/>
  <c r="E102" i="1" s="1"/>
  <c r="D102" i="1" s="1"/>
  <c r="D40" i="1"/>
  <c r="F28" i="1"/>
  <c r="F27" i="1" s="1"/>
  <c r="E80" i="1"/>
  <c r="D80" i="1" s="1"/>
  <c r="E28" i="1"/>
  <c r="D69" i="1"/>
  <c r="E69" i="1"/>
  <c r="E58" i="1" s="1"/>
  <c r="D51" i="1"/>
  <c r="D48" i="1" s="1"/>
  <c r="E48" i="1"/>
  <c r="F25" i="1"/>
  <c r="E25" i="1"/>
  <c r="D25" i="1"/>
  <c r="F23" i="1"/>
  <c r="E23" i="1"/>
  <c r="D23" i="1"/>
  <c r="F21" i="1"/>
  <c r="E21" i="1"/>
  <c r="D21" i="1"/>
  <c r="F19" i="1"/>
  <c r="E19" i="1"/>
  <c r="F90" i="1" l="1"/>
  <c r="D58" i="1"/>
  <c r="F18" i="1"/>
  <c r="F17" i="1" s="1"/>
  <c r="E18" i="1"/>
  <c r="E17" i="1" s="1"/>
  <c r="D28" i="1"/>
  <c r="D27" i="1" s="1"/>
  <c r="E27" i="1"/>
  <c r="D18" i="1"/>
  <c r="D17" i="1" s="1"/>
  <c r="F12" i="1"/>
  <c r="E12" i="1"/>
  <c r="D12" i="1"/>
  <c r="F11" i="1" s="1"/>
  <c r="F10" i="1" l="1"/>
  <c r="F230" i="1" s="1"/>
  <c r="E11" i="1"/>
  <c r="D11" i="1"/>
  <c r="D10" i="1" s="1"/>
  <c r="D230" i="1" l="1"/>
  <c r="E10" i="1"/>
  <c r="E230" i="1" s="1"/>
</calcChain>
</file>

<file path=xl/sharedStrings.xml><?xml version="1.0" encoding="utf-8"?>
<sst xmlns="http://schemas.openxmlformats.org/spreadsheetml/2006/main" count="736" uniqueCount="459">
  <si>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</si>
  <si>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</si>
  <si>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</si>
  <si>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</si>
  <si>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</si>
  <si>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</si>
  <si>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</si>
  <si>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</si>
  <si>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</si>
  <si>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</si>
  <si>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</si>
  <si>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</si>
  <si>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</si>
  <si>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</si>
  <si>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</si>
  <si>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</si>
  <si>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1 01 02020 01 0000 110</t>
  </si>
  <si>
    <t>1 01 02030 01 0000 110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</si>
  <si>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</si>
  <si>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</si>
  <si>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</si>
  <si>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</si>
  <si>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</si>
  <si>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</si>
  <si>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</si>
  <si>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</si>
  <si>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</si>
  <si>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</si>
  <si>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</si>
  <si>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</si>
  <si>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</si>
  <si>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</si>
  <si>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</si>
  <si>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</si>
  <si>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</si>
  <si>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</si>
  <si>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</si>
  <si>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</si>
  <si>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</si>
  <si>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</si>
  <si>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</si>
  <si>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</si>
  <si>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</si>
  <si>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</si>
  <si>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</si>
  <si>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</si>
  <si>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</si>
  <si>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</si>
  <si>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</si>
  <si>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</si>
  <si>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</si>
  <si>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</si>
  <si>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</si>
  <si>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</si>
  <si>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</si>
  <si>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</si>
  <si>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</si>
  <si>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</si>
  <si>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</si>
  <si>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</si>
  <si>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</si>
  <si>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</si>
  <si>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</si>
  <si>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</si>
  <si>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</si>
  <si>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</si>
  <si>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</si>
  <si>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</si>
  <si>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</si>
  <si>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</si>
  <si>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</si>
  <si>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</si>
  <si>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</si>
  <si>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</si>
  <si>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</si>
  <si>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</si>
  <si>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</si>
  <si>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</si>
  <si>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</si>
  <si>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</si>
  <si>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</si>
  <si>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</si>
  <si>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</si>
  <si>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</si>
  <si>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</si>
  <si>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</si>
  <si>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</si>
  <si>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</si>
  <si>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</si>
  <si>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</si>
  <si>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</si>
  <si>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</si>
  <si>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</si>
  <si>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</si>
  <si>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</si>
  <si>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</si>
  <si>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</si>
  <si>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</si>
  <si>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</si>
  <si>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</si>
  <si>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</si>
  <si>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</si>
  <si>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</si>
  <si>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</si>
  <si>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</si>
  <si>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</si>
  <si>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</si>
  <si>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</si>
  <si>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</si>
  <si>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</si>
  <si>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</si>
  <si>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</si>
  <si>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</si>
  <si>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</si>
  <si>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</si>
  <si>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</si>
  <si>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</si>
  <si>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</si>
  <si>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</si>
  <si>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</si>
  <si>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</si>
  <si>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</si>
  <si>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</si>
  <si>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</si>
  <si>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</si>
  <si>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</si>
  <si>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</si>
  <si>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</si>
  <si>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</si>
  <si>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</si>
  <si>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</si>
  <si>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</si>
  <si>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</si>
  <si>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</si>
  <si>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</si>
  <si>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</si>
  <si>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</si>
  <si>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</si>
  <si>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</si>
  <si>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</si>
  <si>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</si>
  <si>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</si>
  <si>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</si>
  <si>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</si>
  <si>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</si>
  <si>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</si>
  <si>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</si>
  <si>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</si>
  <si>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</si>
  <si>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</si>
  <si>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</si>
  <si>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</si>
  <si>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</si>
  <si>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</si>
  <si>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</si>
  <si>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</si>
  <si>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</si>
  <si>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</si>
  <si>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</si>
  <si>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</si>
  <si>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</si>
  <si>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</si>
  <si>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</si>
  <si>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</si>
  <si>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</si>
  <si>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</si>
  <si>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</si>
  <si>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</si>
  <si>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</si>
  <si>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</si>
  <si>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</si>
  <si>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</si>
  <si>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</si>
  <si>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</si>
  <si>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</si>
  <si>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</si>
  <si>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</si>
  <si>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</si>
  <si>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</si>
  <si>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</si>
  <si>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</si>
  <si>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</si>
  <si>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</si>
  <si>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</si>
  <si>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</si>
  <si>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</si>
  <si>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</si>
  <si>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</si>
  <si>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</si>
  <si>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</si>
  <si>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</si>
  <si>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</si>
  <si>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</si>
  <si>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</si>
  <si>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</si>
  <si>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</si>
  <si>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</si>
  <si>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</si>
  <si>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</si>
  <si>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</si>
  <si>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</si>
  <si>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</si>
  <si>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</si>
  <si>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</si>
  <si>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</si>
  <si>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</si>
  <si>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</si>
  <si>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</si>
  <si>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</si>
  <si>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</si>
  <si>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</si>
  <si>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</si>
  <si>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</si>
  <si>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</si>
  <si>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</si>
  <si>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</si>
  <si>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</si>
  <si>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</si>
  <si>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</si>
  <si>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</si>
  <si>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</si>
  <si>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</si>
  <si>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</si>
  <si>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</si>
  <si>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</si>
  <si>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</si>
  <si>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</si>
  <si>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</si>
  <si>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</si>
  <si>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</si>
  <si>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</si>
  <si>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</si>
  <si>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</si>
  <si>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</si>
  <si>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</si>
  <si>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</si>
  <si>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</si>
  <si>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</si>
  <si>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</si>
  <si>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</si>
  <si>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</si>
  <si>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</si>
  <si>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</si>
  <si>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</si>
  <si>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</si>
  <si>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</si>
  <si>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</si>
  <si>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</si>
  <si>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</si>
  <si>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</si>
  <si>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</si>
  <si>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</si>
  <si>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</si>
  <si>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</si>
  <si>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</si>
  <si>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</si>
  <si>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</si>
  <si>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</si>
  <si>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</si>
  <si>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</si>
  <si>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</si>
  <si>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</si>
  <si>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</si>
  <si>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</si>
  <si>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</si>
  <si>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</si>
  <si>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</si>
  <si>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</si>
  <si>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</si>
  <si>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</si>
  <si>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</si>
  <si>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</si>
  <si>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А.И. Щекина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</si>
  <si>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</si>
  <si>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</si>
  <si>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</si>
  <si>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</si>
  <si>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</si>
  <si>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</si>
  <si>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</si>
  <si>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</si>
  <si>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</si>
  <si>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</si>
  <si>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</si>
  <si>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</si>
  <si>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</si>
  <si>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</si>
  <si>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</si>
  <si>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</si>
  <si>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</si>
  <si>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</si>
  <si>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</si>
  <si>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</si>
  <si>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</si>
  <si>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</si>
  <si>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</si>
  <si>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</si>
  <si>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</si>
  <si>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</si>
  <si>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</si>
  <si>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</si>
  <si>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</si>
  <si>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</si>
  <si>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</si>
  <si>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</si>
  <si>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</si>
  <si>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</si>
  <si>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</si>
  <si>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</si>
  <si>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</si>
  <si>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</si>
  <si>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</si>
  <si>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</si>
  <si>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</si>
  <si>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</si>
  <si>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</si>
  <si>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</si>
  <si>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</si>
  <si>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2 02 35469 04 0000 150</t>
  </si>
  <si>
    <t>2 02 35469 00 0000 150</t>
  </si>
  <si>
    <t xml:space="preserve">                А.П. Чихирьков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</si>
  <si>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</si>
  <si>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</si>
  <si>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</si>
  <si>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</si>
  <si>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</si>
  <si>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</si>
  <si>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</si>
  <si>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</si>
  <si>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</si>
  <si>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</si>
  <si>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</si>
  <si>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</si>
  <si>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</si>
  <si>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</si>
  <si>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</si>
  <si>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</si>
  <si>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</si>
  <si>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</si>
  <si>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</si>
  <si>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</si>
  <si>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</si>
  <si>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</si>
  <si>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</si>
  <si>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</si>
  <si>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</si>
  <si>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</si>
  <si>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</si>
  <si>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</si>
  <si>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</si>
  <si>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</si>
  <si>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</si>
  <si>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</si>
  <si>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</si>
  <si>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</si>
  <si>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</si>
  <si>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</si>
  <si>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</si>
  <si>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</si>
  <si>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</si>
  <si>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</si>
  <si>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</si>
  <si>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</si>
  <si>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</si>
  <si>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</si>
  <si>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</si>
  <si>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</si>
  <si>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2 02 25519 04 0000 150</t>
  </si>
  <si>
    <t>2 02 25519 00 0000 150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</si>
  <si>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</si>
  <si>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</si>
  <si>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</si>
  <si>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</si>
  <si>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</si>
  <si>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</si>
  <si>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</si>
  <si>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</si>
  <si>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</si>
  <si>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</si>
  <si>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</si>
  <si>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</si>
  <si>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</si>
  <si>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</si>
  <si>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</si>
  <si>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</si>
  <si>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</si>
  <si>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</si>
  <si>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</si>
  <si>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</si>
  <si>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</si>
  <si>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</si>
  <si>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 субсидий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</si>
  <si>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</si>
  <si>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</si>
  <si>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</si>
  <si>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</si>
  <si>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областных государственных полномочий по обеспечению бесплатным двухразовым питанием детей-инвалидов.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</si>
  <si>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области.</t>
  </si>
  <si>
    <t>Осуществление отдельных областных государственных полномочий в сфере труда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</si>
  <si>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</si>
  <si>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</si>
  <si>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</si>
  <si>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</si>
  <si>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</si>
  <si>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</si>
  <si>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</si>
  <si>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</si>
  <si>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</si>
  <si>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</si>
  <si>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</si>
  <si>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</si>
  <si>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</si>
  <si>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</si>
  <si>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</si>
  <si>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</si>
  <si>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</si>
  <si>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</si>
  <si>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</si>
  <si>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</si>
  <si>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</si>
  <si>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</si>
  <si>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</si>
  <si>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</si>
  <si>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</si>
  <si>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</si>
  <si>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</si>
  <si>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</si>
  <si>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</si>
  <si>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</si>
  <si>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</si>
  <si>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</si>
  <si>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</si>
  <si>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</si>
  <si>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</si>
  <si>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</si>
  <si>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</si>
  <si>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</si>
  <si>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</si>
  <si>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</si>
  <si>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</si>
  <si>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</si>
  <si>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1 16 10123 00 0000 140</t>
  </si>
  <si>
    <t xml:space="preserve">                                                   1 03 02261 01 0000 110
</t>
  </si>
  <si>
    <t>908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</si>
  <si>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</si>
  <si>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</si>
  <si>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</si>
  <si>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</si>
  <si>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</si>
  <si>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</si>
  <si>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</si>
  <si>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</si>
  <si>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</si>
  <si>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</si>
  <si>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</si>
  <si>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</si>
  <si>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</si>
  <si>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415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</si>
  <si>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00.00.2020г. №
</t>
    </r>
    <r>
      <rPr>
        <b/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</si>
</sst>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,##0.0"/>
    <numFmt numFmtId="166" formatCode="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</cellStyleXfs>
  <cellXfs count="108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0" fillId="2" borderId="0" xfId="0" applyFont="1" applyFill="1"/>
    <xf numFmtId="0" fontId="3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1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4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166" fontId="3" fillId="2" borderId="1" xfId="14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/>
    <xf numFmtId="0" fontId="3" fillId="2" borderId="1" xfId="9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vertical="center" wrapText="1"/>
    </xf>
    <xf numFmtId="0" fontId="3" fillId="2" borderId="1" xfId="11" applyNumberFormat="1" applyFont="1" applyFill="1" applyBorder="1" applyAlignment="1" applyProtection="1">
      <alignment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 indent="5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</cellXfs>
  <cellStyles count="15">
    <cellStyle name="xl123" xfId="11"/>
    <cellStyle name="xl128" xfId="12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1"/>
  <sheetViews>
    <sheetView tabSelected="1" workbookViewId="0">
      <selection activeCell="D12" sqref="D12"/>
    </sheetView>
  </sheetViews>
  <sheetFormatPr defaultRowHeight="13.2" x14ac:dyDescent="0.25"/>
  <cols>
    <col min="1" max="1" width="54.88671875" style="67" customWidth="1"/>
    <col min="2" max="2" width="8.44140625" style="40" customWidth="1"/>
    <col min="3" max="3" width="23.33203125" style="41" customWidth="1"/>
    <col min="4" max="4" width="17.88671875" style="3" customWidth="1"/>
    <col min="5" max="5" width="15.33203125" style="7" customWidth="1"/>
    <col min="6" max="6" width="15.6640625" style="3" customWidth="1"/>
    <col min="7" max="20" width="8.88671875" style="3" hidden="1" customWidth="1"/>
    <col min="21" max="21" width="16.44140625" style="3" hidden="1" customWidth="1"/>
    <col min="22" max="22" width="17.33203125" style="3" hidden="1" customWidth="1"/>
    <col min="23" max="23" width="15.5546875" style="1" hidden="1" customWidth="1"/>
    <col min="24" max="25" width="8.88671875" style="3" hidden="1" customWidth="1"/>
    <col min="26" max="26" width="0" style="3" hidden="1" customWidth="1"/>
    <col min="27" max="27" width="10" style="3" hidden="1" customWidth="1"/>
    <col min="28" max="28" width="0" style="3" hidden="1" customWidth="1"/>
    <col min="29" max="29" width="10.5546875" style="3" bestFit="1" customWidth="1"/>
    <col min="30" max="30" width="8.88671875" style="3"/>
    <col min="31" max="31" width="15.33203125" style="3" bestFit="1" customWidth="1"/>
    <col min="32" max="240" width="8.88671875" style="3"/>
    <col min="241" max="241" width="54.88671875" style="3" customWidth="1"/>
    <col min="242" max="242" width="7" style="3" customWidth="1"/>
    <col min="243" max="243" width="21.6640625" style="3" customWidth="1"/>
    <col min="244" max="244" width="16.33203125" style="3" customWidth="1"/>
    <col min="245" max="245" width="15.33203125" style="3" customWidth="1"/>
    <col min="246" max="246" width="15.5546875" style="3" customWidth="1"/>
    <col min="247" max="258" width="0" style="3" hidden="1" customWidth="1"/>
    <col min="259" max="496" width="8.88671875" style="3"/>
    <col min="497" max="497" width="54.88671875" style="3" customWidth="1"/>
    <col min="498" max="498" width="7" style="3" customWidth="1"/>
    <col min="499" max="499" width="21.6640625" style="3" customWidth="1"/>
    <col min="500" max="500" width="16.33203125" style="3" customWidth="1"/>
    <col min="501" max="501" width="15.33203125" style="3" customWidth="1"/>
    <col min="502" max="502" width="15.5546875" style="3" customWidth="1"/>
    <col min="503" max="514" width="0" style="3" hidden="1" customWidth="1"/>
    <col min="515" max="752" width="8.88671875" style="3"/>
    <col min="753" max="753" width="54.88671875" style="3" customWidth="1"/>
    <col min="754" max="754" width="7" style="3" customWidth="1"/>
    <col min="755" max="755" width="21.6640625" style="3" customWidth="1"/>
    <col min="756" max="756" width="16.33203125" style="3" customWidth="1"/>
    <col min="757" max="757" width="15.33203125" style="3" customWidth="1"/>
    <col min="758" max="758" width="15.5546875" style="3" customWidth="1"/>
    <col min="759" max="770" width="0" style="3" hidden="1" customWidth="1"/>
    <col min="771" max="1008" width="8.88671875" style="3"/>
    <col min="1009" max="1009" width="11.6640625" style="3" customWidth="1"/>
    <col min="1010" max="1010" width="7" style="3" customWidth="1"/>
    <col min="1011" max="1011" width="21.6640625" style="3" customWidth="1"/>
    <col min="1012" max="1012" width="16.33203125" style="3" customWidth="1"/>
    <col min="1013" max="1013" width="15.33203125" style="3" customWidth="1"/>
    <col min="1014" max="1014" width="15.5546875" style="3" customWidth="1"/>
    <col min="1015" max="1026" width="0" style="3" hidden="1" customWidth="1"/>
    <col min="1027" max="1264" width="8.88671875" style="3"/>
    <col min="1265" max="1265" width="54.88671875" style="3" customWidth="1"/>
    <col min="1266" max="1266" width="7" style="3" customWidth="1"/>
    <col min="1267" max="1267" width="21.6640625" style="3" customWidth="1"/>
    <col min="1268" max="1268" width="16.33203125" style="3" customWidth="1"/>
    <col min="1269" max="1269" width="15.33203125" style="3" customWidth="1"/>
    <col min="1270" max="1270" width="15.5546875" style="3" customWidth="1"/>
    <col min="1271" max="1282" width="0" style="3" hidden="1" customWidth="1"/>
    <col min="1283" max="1520" width="8.88671875" style="3"/>
    <col min="1521" max="1521" width="54.88671875" style="3" customWidth="1"/>
    <col min="1522" max="1522" width="7" style="3" customWidth="1"/>
    <col min="1523" max="1523" width="21.6640625" style="3" customWidth="1"/>
    <col min="1524" max="1524" width="16.33203125" style="3" customWidth="1"/>
    <col min="1525" max="1525" width="15.33203125" style="3" customWidth="1"/>
    <col min="1526" max="1526" width="15.5546875" style="3" customWidth="1"/>
    <col min="1527" max="1538" width="0" style="3" hidden="1" customWidth="1"/>
    <col min="1539" max="1776" width="8.88671875" style="3"/>
    <col min="1777" max="1777" width="54.88671875" style="3" customWidth="1"/>
    <col min="1778" max="1778" width="7" style="3" customWidth="1"/>
    <col min="1779" max="1779" width="21.6640625" style="3" customWidth="1"/>
    <col min="1780" max="1780" width="16.33203125" style="3" customWidth="1"/>
    <col min="1781" max="1781" width="15.33203125" style="3" customWidth="1"/>
    <col min="1782" max="1782" width="15.5546875" style="3" customWidth="1"/>
    <col min="1783" max="1794" width="0" style="3" hidden="1" customWidth="1"/>
    <col min="1795" max="2032" width="8.88671875" style="3"/>
    <col min="2033" max="2033" width="54.88671875" style="3" customWidth="1"/>
    <col min="2034" max="2034" width="7" style="3" customWidth="1"/>
    <col min="2035" max="2035" width="21.6640625" style="3" customWidth="1"/>
    <col min="2036" max="2036" width="16.33203125" style="3" customWidth="1"/>
    <col min="2037" max="2037" width="15.33203125" style="3" customWidth="1"/>
    <col min="2038" max="2038" width="15.5546875" style="3" customWidth="1"/>
    <col min="2039" max="2050" width="0" style="3" hidden="1" customWidth="1"/>
    <col min="2051" max="2288" width="8.88671875" style="3"/>
    <col min="2289" max="2289" width="54.88671875" style="3" customWidth="1"/>
    <col min="2290" max="2290" width="7" style="3" customWidth="1"/>
    <col min="2291" max="2291" width="21.6640625" style="3" customWidth="1"/>
    <col min="2292" max="2292" width="16.33203125" style="3" customWidth="1"/>
    <col min="2293" max="2293" width="15.33203125" style="3" customWidth="1"/>
    <col min="2294" max="2294" width="15.5546875" style="3" customWidth="1"/>
    <col min="2295" max="2306" width="0" style="3" hidden="1" customWidth="1"/>
    <col min="2307" max="2544" width="8.88671875" style="3"/>
    <col min="2545" max="2545" width="54.88671875" style="3" customWidth="1"/>
    <col min="2546" max="2546" width="7" style="3" customWidth="1"/>
    <col min="2547" max="2547" width="21.6640625" style="3" customWidth="1"/>
    <col min="2548" max="2548" width="16.33203125" style="3" customWidth="1"/>
    <col min="2549" max="2549" width="15.33203125" style="3" customWidth="1"/>
    <col min="2550" max="2550" width="15.5546875" style="3" customWidth="1"/>
    <col min="2551" max="2562" width="0" style="3" hidden="1" customWidth="1"/>
    <col min="2563" max="2800" width="8.88671875" style="3"/>
    <col min="2801" max="2801" width="54.88671875" style="3" customWidth="1"/>
    <col min="2802" max="2802" width="7" style="3" customWidth="1"/>
    <col min="2803" max="2803" width="21.6640625" style="3" customWidth="1"/>
    <col min="2804" max="2804" width="16.33203125" style="3" customWidth="1"/>
    <col min="2805" max="2805" width="15.33203125" style="3" customWidth="1"/>
    <col min="2806" max="2806" width="15.5546875" style="3" customWidth="1"/>
    <col min="2807" max="2818" width="0" style="3" hidden="1" customWidth="1"/>
    <col min="2819" max="3056" width="8.88671875" style="3"/>
    <col min="3057" max="3057" width="54.88671875" style="3" customWidth="1"/>
    <col min="3058" max="3058" width="7" style="3" customWidth="1"/>
    <col min="3059" max="3059" width="21.6640625" style="3" customWidth="1"/>
    <col min="3060" max="3060" width="16.33203125" style="3" customWidth="1"/>
    <col min="3061" max="3061" width="15.33203125" style="3" customWidth="1"/>
    <col min="3062" max="3062" width="15.5546875" style="3" customWidth="1"/>
    <col min="3063" max="3074" width="0" style="3" hidden="1" customWidth="1"/>
    <col min="3075" max="3312" width="8.88671875" style="3"/>
    <col min="3313" max="3313" width="54.88671875" style="3" customWidth="1"/>
    <col min="3314" max="3314" width="7" style="3" customWidth="1"/>
    <col min="3315" max="3315" width="21.6640625" style="3" customWidth="1"/>
    <col min="3316" max="3316" width="16.33203125" style="3" customWidth="1"/>
    <col min="3317" max="3317" width="15.33203125" style="3" customWidth="1"/>
    <col min="3318" max="3318" width="15.5546875" style="3" customWidth="1"/>
    <col min="3319" max="3330" width="0" style="3" hidden="1" customWidth="1"/>
    <col min="3331" max="3568" width="8.88671875" style="3"/>
    <col min="3569" max="3569" width="54.88671875" style="3" customWidth="1"/>
    <col min="3570" max="3570" width="7" style="3" customWidth="1"/>
    <col min="3571" max="3571" width="21.6640625" style="3" customWidth="1"/>
    <col min="3572" max="3572" width="16.33203125" style="3" customWidth="1"/>
    <col min="3573" max="3573" width="15.33203125" style="3" customWidth="1"/>
    <col min="3574" max="3574" width="15.5546875" style="3" customWidth="1"/>
    <col min="3575" max="3586" width="0" style="3" hidden="1" customWidth="1"/>
    <col min="3587" max="3824" width="8.88671875" style="3"/>
    <col min="3825" max="3825" width="54.88671875" style="3" customWidth="1"/>
    <col min="3826" max="3826" width="7" style="3" customWidth="1"/>
    <col min="3827" max="3827" width="21.6640625" style="3" customWidth="1"/>
    <col min="3828" max="3828" width="16.33203125" style="3" customWidth="1"/>
    <col min="3829" max="3829" width="15.33203125" style="3" customWidth="1"/>
    <col min="3830" max="3830" width="15.5546875" style="3" customWidth="1"/>
    <col min="3831" max="3842" width="0" style="3" hidden="1" customWidth="1"/>
    <col min="3843" max="4080" width="8.88671875" style="3"/>
    <col min="4081" max="4081" width="54.88671875" style="3" customWidth="1"/>
    <col min="4082" max="4082" width="7" style="3" customWidth="1"/>
    <col min="4083" max="4083" width="21.6640625" style="3" customWidth="1"/>
    <col min="4084" max="4084" width="16.33203125" style="3" customWidth="1"/>
    <col min="4085" max="4085" width="15.33203125" style="3" customWidth="1"/>
    <col min="4086" max="4086" width="15.5546875" style="3" customWidth="1"/>
    <col min="4087" max="4098" width="0" style="3" hidden="1" customWidth="1"/>
    <col min="4099" max="4336" width="8.88671875" style="3"/>
    <col min="4337" max="4337" width="54.88671875" style="3" customWidth="1"/>
    <col min="4338" max="4338" width="7" style="3" customWidth="1"/>
    <col min="4339" max="4339" width="21.6640625" style="3" customWidth="1"/>
    <col min="4340" max="4340" width="16.33203125" style="3" customWidth="1"/>
    <col min="4341" max="4341" width="15.33203125" style="3" customWidth="1"/>
    <col min="4342" max="4342" width="15.5546875" style="3" customWidth="1"/>
    <col min="4343" max="4354" width="0" style="3" hidden="1" customWidth="1"/>
    <col min="4355" max="4592" width="8.88671875" style="3"/>
    <col min="4593" max="4593" width="54.88671875" style="3" customWidth="1"/>
    <col min="4594" max="4594" width="7" style="3" customWidth="1"/>
    <col min="4595" max="4595" width="21.6640625" style="3" customWidth="1"/>
    <col min="4596" max="4596" width="16.33203125" style="3" customWidth="1"/>
    <col min="4597" max="4597" width="15.33203125" style="3" customWidth="1"/>
    <col min="4598" max="4598" width="15.5546875" style="3" customWidth="1"/>
    <col min="4599" max="4610" width="0" style="3" hidden="1" customWidth="1"/>
    <col min="4611" max="4848" width="8.88671875" style="3"/>
    <col min="4849" max="4849" width="54.88671875" style="3" customWidth="1"/>
    <col min="4850" max="4850" width="7" style="3" customWidth="1"/>
    <col min="4851" max="4851" width="21.6640625" style="3" customWidth="1"/>
    <col min="4852" max="4852" width="16.33203125" style="3" customWidth="1"/>
    <col min="4853" max="4853" width="15.33203125" style="3" customWidth="1"/>
    <col min="4854" max="4854" width="15.5546875" style="3" customWidth="1"/>
    <col min="4855" max="4866" width="0" style="3" hidden="1" customWidth="1"/>
    <col min="4867" max="5104" width="8.88671875" style="3"/>
    <col min="5105" max="5105" width="54.88671875" style="3" customWidth="1"/>
    <col min="5106" max="5106" width="7" style="3" customWidth="1"/>
    <col min="5107" max="5107" width="21.6640625" style="3" customWidth="1"/>
    <col min="5108" max="5108" width="16.33203125" style="3" customWidth="1"/>
    <col min="5109" max="5109" width="15.33203125" style="3" customWidth="1"/>
    <col min="5110" max="5110" width="15.5546875" style="3" customWidth="1"/>
    <col min="5111" max="5122" width="0" style="3" hidden="1" customWidth="1"/>
    <col min="5123" max="5360" width="8.88671875" style="3"/>
    <col min="5361" max="5361" width="54.88671875" style="3" customWidth="1"/>
    <col min="5362" max="5362" width="7" style="3" customWidth="1"/>
    <col min="5363" max="5363" width="21.6640625" style="3" customWidth="1"/>
    <col min="5364" max="5364" width="16.33203125" style="3" customWidth="1"/>
    <col min="5365" max="5365" width="15.33203125" style="3" customWidth="1"/>
    <col min="5366" max="5366" width="15.5546875" style="3" customWidth="1"/>
    <col min="5367" max="5378" width="0" style="3" hidden="1" customWidth="1"/>
    <col min="5379" max="5616" width="8.88671875" style="3"/>
    <col min="5617" max="5617" width="54.88671875" style="3" customWidth="1"/>
    <col min="5618" max="5618" width="7" style="3" customWidth="1"/>
    <col min="5619" max="5619" width="21.6640625" style="3" customWidth="1"/>
    <col min="5620" max="5620" width="16.33203125" style="3" customWidth="1"/>
    <col min="5621" max="5621" width="15.33203125" style="3" customWidth="1"/>
    <col min="5622" max="5622" width="15.5546875" style="3" customWidth="1"/>
    <col min="5623" max="5634" width="0" style="3" hidden="1" customWidth="1"/>
    <col min="5635" max="5872" width="8.88671875" style="3"/>
    <col min="5873" max="5873" width="54.88671875" style="3" customWidth="1"/>
    <col min="5874" max="5874" width="7" style="3" customWidth="1"/>
    <col min="5875" max="5875" width="21.6640625" style="3" customWidth="1"/>
    <col min="5876" max="5876" width="16.33203125" style="3" customWidth="1"/>
    <col min="5877" max="5877" width="15.33203125" style="3" customWidth="1"/>
    <col min="5878" max="5878" width="15.5546875" style="3" customWidth="1"/>
    <col min="5879" max="5890" width="0" style="3" hidden="1" customWidth="1"/>
    <col min="5891" max="6128" width="8.88671875" style="3"/>
    <col min="6129" max="6129" width="54.88671875" style="3" customWidth="1"/>
    <col min="6130" max="6130" width="7" style="3" customWidth="1"/>
    <col min="6131" max="6131" width="21.6640625" style="3" customWidth="1"/>
    <col min="6132" max="6132" width="16.33203125" style="3" customWidth="1"/>
    <col min="6133" max="6133" width="15.33203125" style="3" customWidth="1"/>
    <col min="6134" max="6134" width="15.5546875" style="3" customWidth="1"/>
    <col min="6135" max="6146" width="0" style="3" hidden="1" customWidth="1"/>
    <col min="6147" max="6384" width="8.88671875" style="3"/>
    <col min="6385" max="6385" width="54.88671875" style="3" customWidth="1"/>
    <col min="6386" max="6386" width="7" style="3" customWidth="1"/>
    <col min="6387" max="6387" width="21.6640625" style="3" customWidth="1"/>
    <col min="6388" max="6388" width="16.33203125" style="3" customWidth="1"/>
    <col min="6389" max="6389" width="15.33203125" style="3" customWidth="1"/>
    <col min="6390" max="6390" width="15.5546875" style="3" customWidth="1"/>
    <col min="6391" max="6402" width="0" style="3" hidden="1" customWidth="1"/>
    <col min="6403" max="6640" width="8.88671875" style="3"/>
    <col min="6641" max="6641" width="54.88671875" style="3" customWidth="1"/>
    <col min="6642" max="6642" width="7" style="3" customWidth="1"/>
    <col min="6643" max="6643" width="21.6640625" style="3" customWidth="1"/>
    <col min="6644" max="6644" width="16.33203125" style="3" customWidth="1"/>
    <col min="6645" max="6645" width="15.33203125" style="3" customWidth="1"/>
    <col min="6646" max="6646" width="15.5546875" style="3" customWidth="1"/>
    <col min="6647" max="6658" width="0" style="3" hidden="1" customWidth="1"/>
    <col min="6659" max="6896" width="8.88671875" style="3"/>
    <col min="6897" max="6897" width="54.88671875" style="3" customWidth="1"/>
    <col min="6898" max="6898" width="7" style="3" customWidth="1"/>
    <col min="6899" max="6899" width="21.6640625" style="3" customWidth="1"/>
    <col min="6900" max="6900" width="16.33203125" style="3" customWidth="1"/>
    <col min="6901" max="6901" width="15.33203125" style="3" customWidth="1"/>
    <col min="6902" max="6902" width="15.5546875" style="3" customWidth="1"/>
    <col min="6903" max="6914" width="0" style="3" hidden="1" customWidth="1"/>
    <col min="6915" max="7152" width="8.88671875" style="3"/>
    <col min="7153" max="7153" width="54.88671875" style="3" customWidth="1"/>
    <col min="7154" max="7154" width="7" style="3" customWidth="1"/>
    <col min="7155" max="7155" width="21.6640625" style="3" customWidth="1"/>
    <col min="7156" max="7156" width="16.33203125" style="3" customWidth="1"/>
    <col min="7157" max="7157" width="15.33203125" style="3" customWidth="1"/>
    <col min="7158" max="7158" width="15.5546875" style="3" customWidth="1"/>
    <col min="7159" max="7170" width="0" style="3" hidden="1" customWidth="1"/>
    <col min="7171" max="7408" width="8.88671875" style="3"/>
    <col min="7409" max="7409" width="54.88671875" style="3" customWidth="1"/>
    <col min="7410" max="7410" width="7" style="3" customWidth="1"/>
    <col min="7411" max="7411" width="21.6640625" style="3" customWidth="1"/>
    <col min="7412" max="7412" width="16.33203125" style="3" customWidth="1"/>
    <col min="7413" max="7413" width="15.33203125" style="3" customWidth="1"/>
    <col min="7414" max="7414" width="15.5546875" style="3" customWidth="1"/>
    <col min="7415" max="7426" width="0" style="3" hidden="1" customWidth="1"/>
    <col min="7427" max="7664" width="8.88671875" style="3"/>
    <col min="7665" max="7665" width="54.88671875" style="3" customWidth="1"/>
    <col min="7666" max="7666" width="7" style="3" customWidth="1"/>
    <col min="7667" max="7667" width="21.6640625" style="3" customWidth="1"/>
    <col min="7668" max="7668" width="16.33203125" style="3" customWidth="1"/>
    <col min="7669" max="7669" width="15.33203125" style="3" customWidth="1"/>
    <col min="7670" max="7670" width="15.5546875" style="3" customWidth="1"/>
    <col min="7671" max="7682" width="0" style="3" hidden="1" customWidth="1"/>
    <col min="7683" max="7920" width="8.88671875" style="3"/>
    <col min="7921" max="7921" width="54.88671875" style="3" customWidth="1"/>
    <col min="7922" max="7922" width="7" style="3" customWidth="1"/>
    <col min="7923" max="7923" width="21.6640625" style="3" customWidth="1"/>
    <col min="7924" max="7924" width="16.33203125" style="3" customWidth="1"/>
    <col min="7925" max="7925" width="15.33203125" style="3" customWidth="1"/>
    <col min="7926" max="7926" width="15.5546875" style="3" customWidth="1"/>
    <col min="7927" max="7938" width="0" style="3" hidden="1" customWidth="1"/>
    <col min="7939" max="8176" width="8.88671875" style="3"/>
    <col min="8177" max="8177" width="54.88671875" style="3" customWidth="1"/>
    <col min="8178" max="8178" width="7" style="3" customWidth="1"/>
    <col min="8179" max="8179" width="21.6640625" style="3" customWidth="1"/>
    <col min="8180" max="8180" width="16.33203125" style="3" customWidth="1"/>
    <col min="8181" max="8181" width="15.33203125" style="3" customWidth="1"/>
    <col min="8182" max="8182" width="15.5546875" style="3" customWidth="1"/>
    <col min="8183" max="8194" width="0" style="3" hidden="1" customWidth="1"/>
    <col min="8195" max="8432" width="8.88671875" style="3"/>
    <col min="8433" max="8433" width="54.88671875" style="3" customWidth="1"/>
    <col min="8434" max="8434" width="7" style="3" customWidth="1"/>
    <col min="8435" max="8435" width="21.6640625" style="3" customWidth="1"/>
    <col min="8436" max="8436" width="16.33203125" style="3" customWidth="1"/>
    <col min="8437" max="8437" width="15.33203125" style="3" customWidth="1"/>
    <col min="8438" max="8438" width="15.5546875" style="3" customWidth="1"/>
    <col min="8439" max="8450" width="0" style="3" hidden="1" customWidth="1"/>
    <col min="8451" max="8688" width="8.88671875" style="3"/>
    <col min="8689" max="8689" width="54.88671875" style="3" customWidth="1"/>
    <col min="8690" max="8690" width="7" style="3" customWidth="1"/>
    <col min="8691" max="8691" width="21.6640625" style="3" customWidth="1"/>
    <col min="8692" max="8692" width="16.33203125" style="3" customWidth="1"/>
    <col min="8693" max="8693" width="15.33203125" style="3" customWidth="1"/>
    <col min="8694" max="8694" width="15.5546875" style="3" customWidth="1"/>
    <col min="8695" max="8706" width="0" style="3" hidden="1" customWidth="1"/>
    <col min="8707" max="8944" width="8.88671875" style="3"/>
    <col min="8945" max="8945" width="54.88671875" style="3" customWidth="1"/>
    <col min="8946" max="8946" width="7" style="3" customWidth="1"/>
    <col min="8947" max="8947" width="21.6640625" style="3" customWidth="1"/>
    <col min="8948" max="8948" width="16.33203125" style="3" customWidth="1"/>
    <col min="8949" max="8949" width="15.33203125" style="3" customWidth="1"/>
    <col min="8950" max="8950" width="15.5546875" style="3" customWidth="1"/>
    <col min="8951" max="8962" width="0" style="3" hidden="1" customWidth="1"/>
    <col min="8963" max="9200" width="8.88671875" style="3"/>
    <col min="9201" max="9201" width="54.88671875" style="3" customWidth="1"/>
    <col min="9202" max="9202" width="7" style="3" customWidth="1"/>
    <col min="9203" max="9203" width="21.6640625" style="3" customWidth="1"/>
    <col min="9204" max="9204" width="16.33203125" style="3" customWidth="1"/>
    <col min="9205" max="9205" width="15.33203125" style="3" customWidth="1"/>
    <col min="9206" max="9206" width="15.5546875" style="3" customWidth="1"/>
    <col min="9207" max="9218" width="0" style="3" hidden="1" customWidth="1"/>
    <col min="9219" max="9456" width="8.88671875" style="3"/>
    <col min="9457" max="9457" width="54.88671875" style="3" customWidth="1"/>
    <col min="9458" max="9458" width="7" style="3" customWidth="1"/>
    <col min="9459" max="9459" width="21.6640625" style="3" customWidth="1"/>
    <col min="9460" max="9460" width="16.33203125" style="3" customWidth="1"/>
    <col min="9461" max="9461" width="15.33203125" style="3" customWidth="1"/>
    <col min="9462" max="9462" width="15.5546875" style="3" customWidth="1"/>
    <col min="9463" max="9474" width="0" style="3" hidden="1" customWidth="1"/>
    <col min="9475" max="9712" width="8.88671875" style="3"/>
    <col min="9713" max="9713" width="54.88671875" style="3" customWidth="1"/>
    <col min="9714" max="9714" width="7" style="3" customWidth="1"/>
    <col min="9715" max="9715" width="21.6640625" style="3" customWidth="1"/>
    <col min="9716" max="9716" width="16.33203125" style="3" customWidth="1"/>
    <col min="9717" max="9717" width="15.33203125" style="3" customWidth="1"/>
    <col min="9718" max="9718" width="15.5546875" style="3" customWidth="1"/>
    <col min="9719" max="9730" width="0" style="3" hidden="1" customWidth="1"/>
    <col min="9731" max="9968" width="8.88671875" style="3"/>
    <col min="9969" max="9969" width="54.88671875" style="3" customWidth="1"/>
    <col min="9970" max="9970" width="7" style="3" customWidth="1"/>
    <col min="9971" max="9971" width="21.6640625" style="3" customWidth="1"/>
    <col min="9972" max="9972" width="16.33203125" style="3" customWidth="1"/>
    <col min="9973" max="9973" width="15.33203125" style="3" customWidth="1"/>
    <col min="9974" max="9974" width="15.5546875" style="3" customWidth="1"/>
    <col min="9975" max="9986" width="0" style="3" hidden="1" customWidth="1"/>
    <col min="9987" max="10224" width="8.88671875" style="3"/>
    <col min="10225" max="10225" width="54.88671875" style="3" customWidth="1"/>
    <col min="10226" max="10226" width="7" style="3" customWidth="1"/>
    <col min="10227" max="10227" width="21.6640625" style="3" customWidth="1"/>
    <col min="10228" max="10228" width="16.33203125" style="3" customWidth="1"/>
    <col min="10229" max="10229" width="15.33203125" style="3" customWidth="1"/>
    <col min="10230" max="10230" width="15.5546875" style="3" customWidth="1"/>
    <col min="10231" max="10242" width="0" style="3" hidden="1" customWidth="1"/>
    <col min="10243" max="10480" width="8.88671875" style="3"/>
    <col min="10481" max="10481" width="54.88671875" style="3" customWidth="1"/>
    <col min="10482" max="10482" width="7" style="3" customWidth="1"/>
    <col min="10483" max="10483" width="21.6640625" style="3" customWidth="1"/>
    <col min="10484" max="10484" width="16.33203125" style="3" customWidth="1"/>
    <col min="10485" max="10485" width="15.33203125" style="3" customWidth="1"/>
    <col min="10486" max="10486" width="15.5546875" style="3" customWidth="1"/>
    <col min="10487" max="10498" width="0" style="3" hidden="1" customWidth="1"/>
    <col min="10499" max="10736" width="8.88671875" style="3"/>
    <col min="10737" max="10737" width="54.88671875" style="3" customWidth="1"/>
    <col min="10738" max="10738" width="7" style="3" customWidth="1"/>
    <col min="10739" max="10739" width="21.6640625" style="3" customWidth="1"/>
    <col min="10740" max="10740" width="16.33203125" style="3" customWidth="1"/>
    <col min="10741" max="10741" width="15.33203125" style="3" customWidth="1"/>
    <col min="10742" max="10742" width="15.5546875" style="3" customWidth="1"/>
    <col min="10743" max="10754" width="0" style="3" hidden="1" customWidth="1"/>
    <col min="10755" max="10992" width="8.88671875" style="3"/>
    <col min="10993" max="10993" width="54.88671875" style="3" customWidth="1"/>
    <col min="10994" max="10994" width="7" style="3" customWidth="1"/>
    <col min="10995" max="10995" width="21.6640625" style="3" customWidth="1"/>
    <col min="10996" max="10996" width="16.33203125" style="3" customWidth="1"/>
    <col min="10997" max="10997" width="15.33203125" style="3" customWidth="1"/>
    <col min="10998" max="10998" width="15.5546875" style="3" customWidth="1"/>
    <col min="10999" max="11010" width="0" style="3" hidden="1" customWidth="1"/>
    <col min="11011" max="11248" width="8.88671875" style="3"/>
    <col min="11249" max="11249" width="54.88671875" style="3" customWidth="1"/>
    <col min="11250" max="11250" width="7" style="3" customWidth="1"/>
    <col min="11251" max="11251" width="21.6640625" style="3" customWidth="1"/>
    <col min="11252" max="11252" width="16.33203125" style="3" customWidth="1"/>
    <col min="11253" max="11253" width="15.33203125" style="3" customWidth="1"/>
    <col min="11254" max="11254" width="15.5546875" style="3" customWidth="1"/>
    <col min="11255" max="11266" width="0" style="3" hidden="1" customWidth="1"/>
    <col min="11267" max="11504" width="8.88671875" style="3"/>
    <col min="11505" max="11505" width="54.88671875" style="3" customWidth="1"/>
    <col min="11506" max="11506" width="7" style="3" customWidth="1"/>
    <col min="11507" max="11507" width="21.6640625" style="3" customWidth="1"/>
    <col min="11508" max="11508" width="16.33203125" style="3" customWidth="1"/>
    <col min="11509" max="11509" width="15.33203125" style="3" customWidth="1"/>
    <col min="11510" max="11510" width="15.5546875" style="3" customWidth="1"/>
    <col min="11511" max="11522" width="0" style="3" hidden="1" customWidth="1"/>
    <col min="11523" max="11760" width="8.88671875" style="3"/>
    <col min="11761" max="11761" width="54.88671875" style="3" customWidth="1"/>
    <col min="11762" max="11762" width="7" style="3" customWidth="1"/>
    <col min="11763" max="11763" width="21.6640625" style="3" customWidth="1"/>
    <col min="11764" max="11764" width="16.33203125" style="3" customWidth="1"/>
    <col min="11765" max="11765" width="15.33203125" style="3" customWidth="1"/>
    <col min="11766" max="11766" width="15.5546875" style="3" customWidth="1"/>
    <col min="11767" max="11778" width="0" style="3" hidden="1" customWidth="1"/>
    <col min="11779" max="12016" width="8.88671875" style="3"/>
    <col min="12017" max="12017" width="54.88671875" style="3" customWidth="1"/>
    <col min="12018" max="12018" width="7" style="3" customWidth="1"/>
    <col min="12019" max="12019" width="21.6640625" style="3" customWidth="1"/>
    <col min="12020" max="12020" width="16.33203125" style="3" customWidth="1"/>
    <col min="12021" max="12021" width="15.33203125" style="3" customWidth="1"/>
    <col min="12022" max="12022" width="15.5546875" style="3" customWidth="1"/>
    <col min="12023" max="12034" width="0" style="3" hidden="1" customWidth="1"/>
    <col min="12035" max="12272" width="8.88671875" style="3"/>
    <col min="12273" max="12273" width="54.88671875" style="3" customWidth="1"/>
    <col min="12274" max="12274" width="7" style="3" customWidth="1"/>
    <col min="12275" max="12275" width="21.6640625" style="3" customWidth="1"/>
    <col min="12276" max="12276" width="16.33203125" style="3" customWidth="1"/>
    <col min="12277" max="12277" width="15.33203125" style="3" customWidth="1"/>
    <col min="12278" max="12278" width="15.5546875" style="3" customWidth="1"/>
    <col min="12279" max="12290" width="0" style="3" hidden="1" customWidth="1"/>
    <col min="12291" max="12528" width="8.88671875" style="3"/>
    <col min="12529" max="12529" width="54.88671875" style="3" customWidth="1"/>
    <col min="12530" max="12530" width="7" style="3" customWidth="1"/>
    <col min="12531" max="12531" width="21.6640625" style="3" customWidth="1"/>
    <col min="12532" max="12532" width="16.33203125" style="3" customWidth="1"/>
    <col min="12533" max="12533" width="15.33203125" style="3" customWidth="1"/>
    <col min="12534" max="12534" width="15.5546875" style="3" customWidth="1"/>
    <col min="12535" max="12546" width="0" style="3" hidden="1" customWidth="1"/>
    <col min="12547" max="12784" width="8.88671875" style="3"/>
    <col min="12785" max="12785" width="54.88671875" style="3" customWidth="1"/>
    <col min="12786" max="12786" width="7" style="3" customWidth="1"/>
    <col min="12787" max="12787" width="21.6640625" style="3" customWidth="1"/>
    <col min="12788" max="12788" width="16.33203125" style="3" customWidth="1"/>
    <col min="12789" max="12789" width="15.33203125" style="3" customWidth="1"/>
    <col min="12790" max="12790" width="15.5546875" style="3" customWidth="1"/>
    <col min="12791" max="12802" width="0" style="3" hidden="1" customWidth="1"/>
    <col min="12803" max="13040" width="8.88671875" style="3"/>
    <col min="13041" max="13041" width="54.88671875" style="3" customWidth="1"/>
    <col min="13042" max="13042" width="7" style="3" customWidth="1"/>
    <col min="13043" max="13043" width="21.6640625" style="3" customWidth="1"/>
    <col min="13044" max="13044" width="16.33203125" style="3" customWidth="1"/>
    <col min="13045" max="13045" width="15.33203125" style="3" customWidth="1"/>
    <col min="13046" max="13046" width="15.5546875" style="3" customWidth="1"/>
    <col min="13047" max="13058" width="0" style="3" hidden="1" customWidth="1"/>
    <col min="13059" max="13296" width="8.88671875" style="3"/>
    <col min="13297" max="13297" width="54.88671875" style="3" customWidth="1"/>
    <col min="13298" max="13298" width="7" style="3" customWidth="1"/>
    <col min="13299" max="13299" width="21.6640625" style="3" customWidth="1"/>
    <col min="13300" max="13300" width="16.33203125" style="3" customWidth="1"/>
    <col min="13301" max="13301" width="15.33203125" style="3" customWidth="1"/>
    <col min="13302" max="13302" width="15.5546875" style="3" customWidth="1"/>
    <col min="13303" max="13314" width="0" style="3" hidden="1" customWidth="1"/>
    <col min="13315" max="13552" width="8.88671875" style="3"/>
    <col min="13553" max="13553" width="54.88671875" style="3" customWidth="1"/>
    <col min="13554" max="13554" width="7" style="3" customWidth="1"/>
    <col min="13555" max="13555" width="21.6640625" style="3" customWidth="1"/>
    <col min="13556" max="13556" width="16.33203125" style="3" customWidth="1"/>
    <col min="13557" max="13557" width="15.33203125" style="3" customWidth="1"/>
    <col min="13558" max="13558" width="15.5546875" style="3" customWidth="1"/>
    <col min="13559" max="13570" width="0" style="3" hidden="1" customWidth="1"/>
    <col min="13571" max="13808" width="8.88671875" style="3"/>
    <col min="13809" max="13809" width="54.88671875" style="3" customWidth="1"/>
    <col min="13810" max="13810" width="7" style="3" customWidth="1"/>
    <col min="13811" max="13811" width="21.6640625" style="3" customWidth="1"/>
    <col min="13812" max="13812" width="16.33203125" style="3" customWidth="1"/>
    <col min="13813" max="13813" width="15.33203125" style="3" customWidth="1"/>
    <col min="13814" max="13814" width="15.5546875" style="3" customWidth="1"/>
    <col min="13815" max="13826" width="0" style="3" hidden="1" customWidth="1"/>
    <col min="13827" max="14064" width="8.88671875" style="3"/>
    <col min="14065" max="14065" width="54.88671875" style="3" customWidth="1"/>
    <col min="14066" max="14066" width="7" style="3" customWidth="1"/>
    <col min="14067" max="14067" width="21.6640625" style="3" customWidth="1"/>
    <col min="14068" max="14068" width="16.33203125" style="3" customWidth="1"/>
    <col min="14069" max="14069" width="15.33203125" style="3" customWidth="1"/>
    <col min="14070" max="14070" width="15.5546875" style="3" customWidth="1"/>
    <col min="14071" max="14082" width="0" style="3" hidden="1" customWidth="1"/>
    <col min="14083" max="14320" width="8.88671875" style="3"/>
    <col min="14321" max="14321" width="54.88671875" style="3" customWidth="1"/>
    <col min="14322" max="14322" width="7" style="3" customWidth="1"/>
    <col min="14323" max="14323" width="21.6640625" style="3" customWidth="1"/>
    <col min="14324" max="14324" width="16.33203125" style="3" customWidth="1"/>
    <col min="14325" max="14325" width="15.33203125" style="3" customWidth="1"/>
    <col min="14326" max="14326" width="15.5546875" style="3" customWidth="1"/>
    <col min="14327" max="14338" width="0" style="3" hidden="1" customWidth="1"/>
    <col min="14339" max="14576" width="8.88671875" style="3"/>
    <col min="14577" max="14577" width="54.88671875" style="3" customWidth="1"/>
    <col min="14578" max="14578" width="7" style="3" customWidth="1"/>
    <col min="14579" max="14579" width="21.6640625" style="3" customWidth="1"/>
    <col min="14580" max="14580" width="16.33203125" style="3" customWidth="1"/>
    <col min="14581" max="14581" width="15.33203125" style="3" customWidth="1"/>
    <col min="14582" max="14582" width="15.5546875" style="3" customWidth="1"/>
    <col min="14583" max="14594" width="0" style="3" hidden="1" customWidth="1"/>
    <col min="14595" max="14832" width="8.88671875" style="3"/>
    <col min="14833" max="14833" width="54.88671875" style="3" customWidth="1"/>
    <col min="14834" max="14834" width="7" style="3" customWidth="1"/>
    <col min="14835" max="14835" width="21.6640625" style="3" customWidth="1"/>
    <col min="14836" max="14836" width="16.33203125" style="3" customWidth="1"/>
    <col min="14837" max="14837" width="15.33203125" style="3" customWidth="1"/>
    <col min="14838" max="14838" width="15.5546875" style="3" customWidth="1"/>
    <col min="14839" max="14850" width="0" style="3" hidden="1" customWidth="1"/>
    <col min="14851" max="15088" width="8.88671875" style="3"/>
    <col min="15089" max="15089" width="54.88671875" style="3" customWidth="1"/>
    <col min="15090" max="15090" width="7" style="3" customWidth="1"/>
    <col min="15091" max="15091" width="21.6640625" style="3" customWidth="1"/>
    <col min="15092" max="15092" width="16.33203125" style="3" customWidth="1"/>
    <col min="15093" max="15093" width="15.33203125" style="3" customWidth="1"/>
    <col min="15094" max="15094" width="15.5546875" style="3" customWidth="1"/>
    <col min="15095" max="15106" width="0" style="3" hidden="1" customWidth="1"/>
    <col min="15107" max="15344" width="8.88671875" style="3"/>
    <col min="15345" max="15345" width="54.88671875" style="3" customWidth="1"/>
    <col min="15346" max="15346" width="7" style="3" customWidth="1"/>
    <col min="15347" max="15347" width="21.6640625" style="3" customWidth="1"/>
    <col min="15348" max="15348" width="16.33203125" style="3" customWidth="1"/>
    <col min="15349" max="15349" width="15.33203125" style="3" customWidth="1"/>
    <col min="15350" max="15350" width="15.5546875" style="3" customWidth="1"/>
    <col min="15351" max="15362" width="0" style="3" hidden="1" customWidth="1"/>
    <col min="15363" max="15600" width="8.88671875" style="3"/>
    <col min="15601" max="15601" width="54.88671875" style="3" customWidth="1"/>
    <col min="15602" max="15602" width="7" style="3" customWidth="1"/>
    <col min="15603" max="15603" width="21.6640625" style="3" customWidth="1"/>
    <col min="15604" max="15604" width="16.33203125" style="3" customWidth="1"/>
    <col min="15605" max="15605" width="15.33203125" style="3" customWidth="1"/>
    <col min="15606" max="15606" width="15.5546875" style="3" customWidth="1"/>
    <col min="15607" max="15618" width="0" style="3" hidden="1" customWidth="1"/>
    <col min="15619" max="15856" width="8.88671875" style="3"/>
    <col min="15857" max="15857" width="54.88671875" style="3" customWidth="1"/>
    <col min="15858" max="15858" width="7" style="3" customWidth="1"/>
    <col min="15859" max="15859" width="21.6640625" style="3" customWidth="1"/>
    <col min="15860" max="15860" width="16.33203125" style="3" customWidth="1"/>
    <col min="15861" max="15861" width="15.33203125" style="3" customWidth="1"/>
    <col min="15862" max="15862" width="15.5546875" style="3" customWidth="1"/>
    <col min="15863" max="15874" width="0" style="3" hidden="1" customWidth="1"/>
    <col min="15875" max="16112" width="8.88671875" style="3"/>
    <col min="16113" max="16113" width="54.88671875" style="3" customWidth="1"/>
    <col min="16114" max="16114" width="7" style="3" customWidth="1"/>
    <col min="16115" max="16115" width="21.6640625" style="3" customWidth="1"/>
    <col min="16116" max="16116" width="16.33203125" style="3" customWidth="1"/>
    <col min="16117" max="16117" width="15.33203125" style="3" customWidth="1"/>
    <col min="16118" max="16118" width="15.5546875" style="3" customWidth="1"/>
    <col min="16119" max="16130" width="0" style="3" hidden="1" customWidth="1"/>
    <col min="16131" max="16384" width="8.88671875" style="3"/>
  </cols>
  <sheetData>
    <row r="1" spans="1:25" x14ac:dyDescent="0.25">
      <c r="B1" s="1"/>
      <c r="C1" s="2"/>
      <c r="D1" s="102" t="s">
        <v>458</v>
      </c>
      <c r="E1" s="102"/>
      <c r="F1" s="102"/>
    </row>
    <row r="2" spans="1:25" x14ac:dyDescent="0.25">
      <c r="B2" s="4"/>
      <c r="C2" s="2"/>
      <c r="D2" s="102"/>
      <c r="E2" s="102"/>
      <c r="F2" s="102"/>
    </row>
    <row r="3" spans="1:25" x14ac:dyDescent="0.25">
      <c r="B3" s="4"/>
      <c r="C3" s="2"/>
      <c r="D3" s="102"/>
      <c r="E3" s="102"/>
      <c r="F3" s="102"/>
    </row>
    <row r="4" spans="1:25" x14ac:dyDescent="0.25">
      <c r="B4" s="4"/>
      <c r="C4" s="2"/>
      <c r="D4" s="102"/>
      <c r="E4" s="102"/>
      <c r="F4" s="102"/>
    </row>
    <row r="5" spans="1:25" ht="30.6" customHeight="1" x14ac:dyDescent="0.25">
      <c r="B5" s="4"/>
      <c r="C5" s="2"/>
      <c r="D5" s="102"/>
      <c r="E5" s="102"/>
      <c r="F5" s="102"/>
    </row>
    <row r="6" spans="1:25" s="5" customFormat="1" ht="40.950000000000003" customHeight="1" x14ac:dyDescent="0.3">
      <c r="A6" s="103" t="s">
        <v>275</v>
      </c>
      <c r="B6" s="103"/>
      <c r="C6" s="103"/>
      <c r="D6" s="103"/>
      <c r="E6" s="103"/>
      <c r="F6" s="103"/>
      <c r="W6" s="50"/>
    </row>
    <row r="7" spans="1:25" x14ac:dyDescent="0.25">
      <c r="B7" s="6"/>
      <c r="C7" s="6"/>
      <c r="F7" s="8" t="s">
        <v>0</v>
      </c>
    </row>
    <row r="8" spans="1:25" x14ac:dyDescent="0.25">
      <c r="A8" s="104" t="s">
        <v>1</v>
      </c>
      <c r="B8" s="105" t="s">
        <v>2</v>
      </c>
      <c r="C8" s="105"/>
      <c r="D8" s="106" t="s">
        <v>3</v>
      </c>
      <c r="E8" s="106" t="s">
        <v>224</v>
      </c>
      <c r="F8" s="106" t="s">
        <v>276</v>
      </c>
    </row>
    <row r="9" spans="1:25" ht="45" customHeight="1" x14ac:dyDescent="0.25">
      <c r="A9" s="104"/>
      <c r="B9" s="64" t="s">
        <v>4</v>
      </c>
      <c r="C9" s="64" t="s">
        <v>5</v>
      </c>
      <c r="D9" s="106"/>
      <c r="E9" s="106"/>
      <c r="F9" s="106"/>
    </row>
    <row r="10" spans="1:25" ht="19.2" customHeight="1" x14ac:dyDescent="0.25">
      <c r="A10" s="68" t="s">
        <v>6</v>
      </c>
      <c r="B10" s="9" t="s">
        <v>7</v>
      </c>
      <c r="C10" s="10" t="s">
        <v>8</v>
      </c>
      <c r="D10" s="11">
        <f>+D11+D17+D27+D40+D48+D55+D58+D80+D90+D102+D111+D155</f>
        <v>842831866</v>
      </c>
      <c r="E10" s="11">
        <f>+E11+E17+E27+E40+E48+E55+E58+E80+E90+E102+E111+E155</f>
        <v>826367303</v>
      </c>
      <c r="F10" s="11">
        <f>+F11+F17+F27+F40+F48+F55+F58+F80+F90+F102+F111+F155</f>
        <v>860220358</v>
      </c>
      <c r="U10" s="100">
        <v>182</v>
      </c>
      <c r="V10" s="101"/>
      <c r="W10" s="101"/>
    </row>
    <row r="11" spans="1:25" s="13" customFormat="1" ht="18.600000000000001" customHeight="1" x14ac:dyDescent="0.25">
      <c r="A11" s="68" t="s">
        <v>9</v>
      </c>
      <c r="B11" s="9" t="s">
        <v>7</v>
      </c>
      <c r="C11" s="12" t="s">
        <v>10</v>
      </c>
      <c r="D11" s="11">
        <f>+D12</f>
        <v>471744000</v>
      </c>
      <c r="E11" s="11">
        <f>+E12</f>
        <v>506179000</v>
      </c>
      <c r="F11" s="11">
        <f>+F12</f>
        <v>544886000</v>
      </c>
      <c r="U11" s="57">
        <v>706103000</v>
      </c>
      <c r="V11" s="57">
        <v>691362000</v>
      </c>
      <c r="W11" s="57">
        <v>718439000</v>
      </c>
      <c r="X11" s="51"/>
      <c r="Y11" s="51"/>
    </row>
    <row r="12" spans="1:25" s="14" customFormat="1" ht="16.2" customHeight="1" x14ac:dyDescent="0.25">
      <c r="A12" s="68" t="s">
        <v>11</v>
      </c>
      <c r="B12" s="9" t="s">
        <v>7</v>
      </c>
      <c r="C12" s="12" t="s">
        <v>12</v>
      </c>
      <c r="D12" s="11">
        <f>+D13+D14+D16+D15</f>
        <v>471744000</v>
      </c>
      <c r="E12" s="11">
        <f>+E13+E14+E16+E15</f>
        <v>506179000</v>
      </c>
      <c r="F12" s="11">
        <f>+F13+F14+F16+F15</f>
        <v>544886000</v>
      </c>
      <c r="U12" s="97">
        <v>904</v>
      </c>
      <c r="V12" s="98"/>
      <c r="W12" s="99"/>
      <c r="X12" s="3"/>
      <c r="Y12" s="3"/>
    </row>
    <row r="13" spans="1:25" ht="69" customHeight="1" x14ac:dyDescent="0.25">
      <c r="A13" s="69" t="s">
        <v>13</v>
      </c>
      <c r="B13" s="15" t="s">
        <v>14</v>
      </c>
      <c r="C13" s="15" t="s">
        <v>15</v>
      </c>
      <c r="D13" s="11">
        <v>454557000</v>
      </c>
      <c r="E13" s="11">
        <v>488604000</v>
      </c>
      <c r="F13" s="11">
        <v>526910000</v>
      </c>
      <c r="U13" s="60">
        <v>104146000</v>
      </c>
      <c r="V13" s="60">
        <v>107817000</v>
      </c>
      <c r="W13" s="61">
        <v>113857000</v>
      </c>
    </row>
    <row r="14" spans="1:25" ht="95.4" customHeight="1" x14ac:dyDescent="0.25">
      <c r="A14" s="69" t="s">
        <v>424</v>
      </c>
      <c r="B14" s="15" t="s">
        <v>14</v>
      </c>
      <c r="C14" s="15" t="s">
        <v>16</v>
      </c>
      <c r="D14" s="11">
        <v>11363000</v>
      </c>
      <c r="E14" s="11">
        <v>11670000</v>
      </c>
      <c r="F14" s="11">
        <v>11985000</v>
      </c>
    </row>
    <row r="15" spans="1:25" ht="43.2" customHeight="1" x14ac:dyDescent="0.25">
      <c r="A15" s="69" t="s">
        <v>425</v>
      </c>
      <c r="B15" s="15" t="s">
        <v>14</v>
      </c>
      <c r="C15" s="15" t="s">
        <v>17</v>
      </c>
      <c r="D15" s="11">
        <v>1024000</v>
      </c>
      <c r="E15" s="11">
        <v>1095000</v>
      </c>
      <c r="F15" s="11">
        <v>1171000</v>
      </c>
    </row>
    <row r="16" spans="1:25" ht="85.2" customHeight="1" x14ac:dyDescent="0.25">
      <c r="A16" s="69" t="s">
        <v>426</v>
      </c>
      <c r="B16" s="15" t="s">
        <v>14</v>
      </c>
      <c r="C16" s="15" t="s">
        <v>18</v>
      </c>
      <c r="D16" s="11">
        <v>4800000</v>
      </c>
      <c r="E16" s="11">
        <v>4810000</v>
      </c>
      <c r="F16" s="11">
        <v>4820000</v>
      </c>
    </row>
    <row r="17" spans="1:25" ht="26.4" x14ac:dyDescent="0.25">
      <c r="A17" s="69" t="s">
        <v>19</v>
      </c>
      <c r="B17" s="15" t="s">
        <v>7</v>
      </c>
      <c r="C17" s="15" t="s">
        <v>20</v>
      </c>
      <c r="D17" s="11">
        <f>+D18</f>
        <v>9357766</v>
      </c>
      <c r="E17" s="11">
        <f>+E18</f>
        <v>9449303</v>
      </c>
      <c r="F17" s="11">
        <f>+F18</f>
        <v>9904358</v>
      </c>
    </row>
    <row r="18" spans="1:25" ht="26.4" x14ac:dyDescent="0.25">
      <c r="A18" s="69" t="s">
        <v>21</v>
      </c>
      <c r="B18" s="15" t="s">
        <v>7</v>
      </c>
      <c r="C18" s="15" t="s">
        <v>22</v>
      </c>
      <c r="D18" s="11">
        <f>+D19+D21+D23+D25</f>
        <v>9357766</v>
      </c>
      <c r="E18" s="11">
        <f>+E19+E21+E23+E25</f>
        <v>9449303</v>
      </c>
      <c r="F18" s="11">
        <f>+F19+F21+F23+F25</f>
        <v>9904358</v>
      </c>
    </row>
    <row r="19" spans="1:25" ht="66" x14ac:dyDescent="0.25">
      <c r="A19" s="69" t="s">
        <v>247</v>
      </c>
      <c r="B19" s="15" t="s">
        <v>7</v>
      </c>
      <c r="C19" s="15" t="s">
        <v>24</v>
      </c>
      <c r="D19" s="11">
        <f>+D20</f>
        <v>4288055</v>
      </c>
      <c r="E19" s="11">
        <f>+E20</f>
        <v>4355971</v>
      </c>
      <c r="F19" s="11">
        <f>+F20</f>
        <v>4558741</v>
      </c>
    </row>
    <row r="20" spans="1:25" ht="92.4" x14ac:dyDescent="0.25">
      <c r="A20" s="69" t="s">
        <v>248</v>
      </c>
      <c r="B20" s="43">
        <v>100</v>
      </c>
      <c r="C20" s="44" t="s">
        <v>249</v>
      </c>
      <c r="D20" s="11">
        <v>4288055</v>
      </c>
      <c r="E20" s="11">
        <v>4355971</v>
      </c>
      <c r="F20" s="11">
        <v>4558741</v>
      </c>
    </row>
    <row r="21" spans="1:25" ht="73.8" customHeight="1" x14ac:dyDescent="0.25">
      <c r="A21" s="69" t="s">
        <v>250</v>
      </c>
      <c r="B21" s="15" t="s">
        <v>7</v>
      </c>
      <c r="C21" s="15" t="s">
        <v>25</v>
      </c>
      <c r="D21" s="11">
        <f>+D22</f>
        <v>22087</v>
      </c>
      <c r="E21" s="11">
        <f>+E22</f>
        <v>21859</v>
      </c>
      <c r="F21" s="11">
        <f>+F22</f>
        <v>22477</v>
      </c>
    </row>
    <row r="22" spans="1:25" ht="108.6" customHeight="1" x14ac:dyDescent="0.25">
      <c r="A22" s="69" t="s">
        <v>251</v>
      </c>
      <c r="B22" s="15" t="s">
        <v>23</v>
      </c>
      <c r="C22" s="44" t="s">
        <v>252</v>
      </c>
      <c r="D22" s="11">
        <v>22087</v>
      </c>
      <c r="E22" s="11">
        <v>21859</v>
      </c>
      <c r="F22" s="11">
        <v>22477</v>
      </c>
    </row>
    <row r="23" spans="1:25" ht="60" customHeight="1" x14ac:dyDescent="0.25">
      <c r="A23" s="69" t="s">
        <v>26</v>
      </c>
      <c r="B23" s="15" t="s">
        <v>7</v>
      </c>
      <c r="C23" s="15" t="s">
        <v>27</v>
      </c>
      <c r="D23" s="11">
        <f>+D24</f>
        <v>5601006</v>
      </c>
      <c r="E23" s="11">
        <f>+E24</f>
        <v>5673869</v>
      </c>
      <c r="F23" s="11">
        <f>+F24</f>
        <v>5901751</v>
      </c>
    </row>
    <row r="24" spans="1:25" ht="94.2" customHeight="1" x14ac:dyDescent="0.25">
      <c r="A24" s="69" t="s">
        <v>271</v>
      </c>
      <c r="B24" s="15" t="s">
        <v>23</v>
      </c>
      <c r="C24" s="44" t="s">
        <v>263</v>
      </c>
      <c r="D24" s="11">
        <v>5601006</v>
      </c>
      <c r="E24" s="11">
        <v>5673869</v>
      </c>
      <c r="F24" s="11">
        <v>5901751</v>
      </c>
    </row>
    <row r="25" spans="1:25" ht="59.4" customHeight="1" x14ac:dyDescent="0.25">
      <c r="A25" s="69" t="s">
        <v>253</v>
      </c>
      <c r="B25" s="15" t="s">
        <v>7</v>
      </c>
      <c r="C25" s="15" t="s">
        <v>28</v>
      </c>
      <c r="D25" s="11">
        <f>+D26</f>
        <v>-553382</v>
      </c>
      <c r="E25" s="11">
        <f>+E26</f>
        <v>-602396</v>
      </c>
      <c r="F25" s="11">
        <f>+F26</f>
        <v>-578611</v>
      </c>
    </row>
    <row r="26" spans="1:25" ht="96" customHeight="1" x14ac:dyDescent="0.25">
      <c r="A26" s="69" t="s">
        <v>254</v>
      </c>
      <c r="B26" s="15" t="s">
        <v>23</v>
      </c>
      <c r="C26" s="44" t="s">
        <v>442</v>
      </c>
      <c r="D26" s="11">
        <v>-553382</v>
      </c>
      <c r="E26" s="11">
        <v>-602396</v>
      </c>
      <c r="F26" s="11">
        <v>-578611</v>
      </c>
    </row>
    <row r="27" spans="1:25" s="14" customFormat="1" ht="16.8" customHeight="1" x14ac:dyDescent="0.25">
      <c r="A27" s="68" t="s">
        <v>29</v>
      </c>
      <c r="B27" s="15" t="s">
        <v>7</v>
      </c>
      <c r="C27" s="12" t="s">
        <v>30</v>
      </c>
      <c r="D27" s="11">
        <f>+D33+D36+D38+D28</f>
        <v>149058000</v>
      </c>
      <c r="E27" s="11">
        <f>+E33+E36+E38+E28</f>
        <v>101383000</v>
      </c>
      <c r="F27" s="11">
        <f>+F33+F36+F38+F28</f>
        <v>88253000</v>
      </c>
      <c r="U27" s="3"/>
      <c r="V27" s="3"/>
      <c r="W27" s="1"/>
      <c r="X27" s="3"/>
      <c r="Y27" s="3"/>
    </row>
    <row r="28" spans="1:25" s="14" customFormat="1" ht="30" customHeight="1" x14ac:dyDescent="0.25">
      <c r="A28" s="68" t="s">
        <v>31</v>
      </c>
      <c r="B28" s="15" t="s">
        <v>7</v>
      </c>
      <c r="C28" s="42" t="s">
        <v>32</v>
      </c>
      <c r="D28" s="11">
        <f>+D29+D31</f>
        <v>79800000</v>
      </c>
      <c r="E28" s="11">
        <f>+E29+E31</f>
        <v>83700000</v>
      </c>
      <c r="F28" s="11">
        <f>+F29+F31</f>
        <v>87770000</v>
      </c>
      <c r="U28" s="3"/>
      <c r="V28" s="3"/>
      <c r="W28" s="1"/>
      <c r="X28" s="3"/>
      <c r="Y28" s="3"/>
    </row>
    <row r="29" spans="1:25" s="14" customFormat="1" ht="28.8" customHeight="1" x14ac:dyDescent="0.25">
      <c r="A29" s="68" t="s">
        <v>33</v>
      </c>
      <c r="B29" s="15" t="s">
        <v>7</v>
      </c>
      <c r="C29" s="42" t="s">
        <v>34</v>
      </c>
      <c r="D29" s="11">
        <f>+D30</f>
        <v>58300000</v>
      </c>
      <c r="E29" s="11">
        <f>+E30</f>
        <v>61000000</v>
      </c>
      <c r="F29" s="11">
        <f>+F30</f>
        <v>63800000</v>
      </c>
      <c r="U29" s="3"/>
      <c r="V29" s="3"/>
      <c r="W29" s="1"/>
      <c r="X29" s="3"/>
      <c r="Y29" s="3"/>
    </row>
    <row r="30" spans="1:25" s="14" customFormat="1" ht="26.4" x14ac:dyDescent="0.25">
      <c r="A30" s="68" t="s">
        <v>33</v>
      </c>
      <c r="B30" s="15" t="s">
        <v>14</v>
      </c>
      <c r="C30" s="42" t="s">
        <v>35</v>
      </c>
      <c r="D30" s="11">
        <v>58300000</v>
      </c>
      <c r="E30" s="11">
        <v>61000000</v>
      </c>
      <c r="F30" s="11">
        <v>63800000</v>
      </c>
      <c r="U30" s="3"/>
      <c r="V30" s="3"/>
      <c r="W30" s="1"/>
      <c r="X30" s="3"/>
      <c r="Y30" s="3"/>
    </row>
    <row r="31" spans="1:25" s="14" customFormat="1" ht="39.6" x14ac:dyDescent="0.25">
      <c r="A31" s="68" t="s">
        <v>36</v>
      </c>
      <c r="B31" s="15" t="s">
        <v>7</v>
      </c>
      <c r="C31" s="42" t="s">
        <v>37</v>
      </c>
      <c r="D31" s="11">
        <f>+D32</f>
        <v>21500000</v>
      </c>
      <c r="E31" s="11">
        <f>+E32</f>
        <v>22700000</v>
      </c>
      <c r="F31" s="11">
        <f>+F32</f>
        <v>23970000</v>
      </c>
      <c r="U31" s="3"/>
      <c r="V31" s="3"/>
      <c r="W31" s="1"/>
      <c r="X31" s="3"/>
      <c r="Y31" s="3"/>
    </row>
    <row r="32" spans="1:25" s="14" customFormat="1" ht="57" customHeight="1" x14ac:dyDescent="0.25">
      <c r="A32" s="68" t="s">
        <v>38</v>
      </c>
      <c r="B32" s="15" t="s">
        <v>14</v>
      </c>
      <c r="C32" s="42" t="s">
        <v>39</v>
      </c>
      <c r="D32" s="11">
        <v>21500000</v>
      </c>
      <c r="E32" s="11">
        <v>22700000</v>
      </c>
      <c r="F32" s="11">
        <v>23970000</v>
      </c>
      <c r="U32" s="3"/>
      <c r="V32" s="3"/>
      <c r="W32" s="1"/>
      <c r="X32" s="3"/>
      <c r="Y32" s="3"/>
    </row>
    <row r="33" spans="1:25" ht="27.6" customHeight="1" x14ac:dyDescent="0.25">
      <c r="A33" s="68" t="s">
        <v>40</v>
      </c>
      <c r="B33" s="15" t="s">
        <v>7</v>
      </c>
      <c r="C33" s="12" t="s">
        <v>41</v>
      </c>
      <c r="D33" s="11">
        <f>+D34+D35</f>
        <v>68795000</v>
      </c>
      <c r="E33" s="11">
        <f>+E34+E35</f>
        <v>17200000</v>
      </c>
      <c r="F33" s="11">
        <f>+F34+F35</f>
        <v>0</v>
      </c>
    </row>
    <row r="34" spans="1:25" ht="30" customHeight="1" x14ac:dyDescent="0.25">
      <c r="A34" s="68" t="s">
        <v>40</v>
      </c>
      <c r="B34" s="15" t="s">
        <v>14</v>
      </c>
      <c r="C34" s="12" t="s">
        <v>42</v>
      </c>
      <c r="D34" s="11">
        <v>68794000</v>
      </c>
      <c r="E34" s="11">
        <v>17200000</v>
      </c>
      <c r="F34" s="11">
        <v>0</v>
      </c>
    </row>
    <row r="35" spans="1:25" ht="39.6" x14ac:dyDescent="0.25">
      <c r="A35" s="70" t="s">
        <v>43</v>
      </c>
      <c r="B35" s="15" t="s">
        <v>14</v>
      </c>
      <c r="C35" s="16" t="s">
        <v>44</v>
      </c>
      <c r="D35" s="11">
        <v>1000</v>
      </c>
      <c r="E35" s="11">
        <v>0</v>
      </c>
      <c r="F35" s="11">
        <v>0</v>
      </c>
    </row>
    <row r="36" spans="1:25" ht="18" customHeight="1" x14ac:dyDescent="0.25">
      <c r="A36" s="70" t="s">
        <v>45</v>
      </c>
      <c r="B36" s="15" t="s">
        <v>7</v>
      </c>
      <c r="C36" s="16" t="s">
        <v>46</v>
      </c>
      <c r="D36" s="11">
        <f>+D37</f>
        <v>13000</v>
      </c>
      <c r="E36" s="11">
        <f>+E37</f>
        <v>13000</v>
      </c>
      <c r="F36" s="11">
        <f>+F37</f>
        <v>13000</v>
      </c>
    </row>
    <row r="37" spans="1:25" ht="15.6" customHeight="1" x14ac:dyDescent="0.25">
      <c r="A37" s="70" t="s">
        <v>45</v>
      </c>
      <c r="B37" s="15" t="s">
        <v>14</v>
      </c>
      <c r="C37" s="16" t="s">
        <v>47</v>
      </c>
      <c r="D37" s="11">
        <v>13000</v>
      </c>
      <c r="E37" s="11">
        <v>13000</v>
      </c>
      <c r="F37" s="11">
        <v>13000</v>
      </c>
    </row>
    <row r="38" spans="1:25" ht="26.4" x14ac:dyDescent="0.25">
      <c r="A38" s="70" t="s">
        <v>48</v>
      </c>
      <c r="B38" s="15" t="s">
        <v>7</v>
      </c>
      <c r="C38" s="16" t="s">
        <v>49</v>
      </c>
      <c r="D38" s="11">
        <f>+D39</f>
        <v>450000</v>
      </c>
      <c r="E38" s="11">
        <f>+E39</f>
        <v>470000</v>
      </c>
      <c r="F38" s="11">
        <f>+F39</f>
        <v>470000</v>
      </c>
    </row>
    <row r="39" spans="1:25" ht="26.4" x14ac:dyDescent="0.25">
      <c r="A39" s="70" t="s">
        <v>50</v>
      </c>
      <c r="B39" s="15" t="s">
        <v>14</v>
      </c>
      <c r="C39" s="16" t="s">
        <v>51</v>
      </c>
      <c r="D39" s="11">
        <v>450000</v>
      </c>
      <c r="E39" s="11">
        <v>470000</v>
      </c>
      <c r="F39" s="11">
        <v>470000</v>
      </c>
    </row>
    <row r="40" spans="1:25" s="14" customFormat="1" x14ac:dyDescent="0.25">
      <c r="A40" s="68" t="s">
        <v>52</v>
      </c>
      <c r="B40" s="15" t="s">
        <v>7</v>
      </c>
      <c r="C40" s="12" t="s">
        <v>53</v>
      </c>
      <c r="D40" s="11">
        <f>+D41+D43</f>
        <v>66700000</v>
      </c>
      <c r="E40" s="11">
        <f>+E41+E43</f>
        <v>65000000</v>
      </c>
      <c r="F40" s="11">
        <f>+F41+F43</f>
        <v>66300000</v>
      </c>
      <c r="U40" s="3"/>
      <c r="V40" s="3"/>
      <c r="W40" s="1"/>
      <c r="X40" s="3"/>
      <c r="Y40" s="3"/>
    </row>
    <row r="41" spans="1:25" x14ac:dyDescent="0.25">
      <c r="A41" s="68" t="s">
        <v>54</v>
      </c>
      <c r="B41" s="15" t="s">
        <v>7</v>
      </c>
      <c r="C41" s="12" t="s">
        <v>55</v>
      </c>
      <c r="D41" s="11">
        <f>+D42</f>
        <v>22500000</v>
      </c>
      <c r="E41" s="11">
        <f>+E42</f>
        <v>20400000</v>
      </c>
      <c r="F41" s="11">
        <f>+F42</f>
        <v>21400000</v>
      </c>
    </row>
    <row r="42" spans="1:25" ht="44.4" customHeight="1" x14ac:dyDescent="0.25">
      <c r="A42" s="68" t="s">
        <v>56</v>
      </c>
      <c r="B42" s="15" t="s">
        <v>14</v>
      </c>
      <c r="C42" s="12" t="s">
        <v>57</v>
      </c>
      <c r="D42" s="11">
        <v>22500000</v>
      </c>
      <c r="E42" s="11">
        <v>20400000</v>
      </c>
      <c r="F42" s="11">
        <v>21400000</v>
      </c>
    </row>
    <row r="43" spans="1:25" x14ac:dyDescent="0.25">
      <c r="A43" s="69" t="s">
        <v>58</v>
      </c>
      <c r="B43" s="15" t="s">
        <v>7</v>
      </c>
      <c r="C43" s="15" t="s">
        <v>59</v>
      </c>
      <c r="D43" s="11">
        <f>+D44+D46</f>
        <v>44200000</v>
      </c>
      <c r="E43" s="11">
        <f>+E44+E46</f>
        <v>44600000</v>
      </c>
      <c r="F43" s="11">
        <f>+F44+F46</f>
        <v>44900000</v>
      </c>
    </row>
    <row r="44" spans="1:25" x14ac:dyDescent="0.25">
      <c r="A44" s="69" t="s">
        <v>60</v>
      </c>
      <c r="B44" s="15" t="s">
        <v>7</v>
      </c>
      <c r="C44" s="15" t="s">
        <v>61</v>
      </c>
      <c r="D44" s="11">
        <f>+D45</f>
        <v>33500000</v>
      </c>
      <c r="E44" s="11">
        <f>+E45</f>
        <v>33800000</v>
      </c>
      <c r="F44" s="11">
        <f>+F45</f>
        <v>34000000</v>
      </c>
    </row>
    <row r="45" spans="1:25" ht="26.4" x14ac:dyDescent="0.25">
      <c r="A45" s="69" t="s">
        <v>62</v>
      </c>
      <c r="B45" s="15" t="s">
        <v>14</v>
      </c>
      <c r="C45" s="15" t="s">
        <v>63</v>
      </c>
      <c r="D45" s="11">
        <v>33500000</v>
      </c>
      <c r="E45" s="11">
        <v>33800000</v>
      </c>
      <c r="F45" s="11">
        <v>34000000</v>
      </c>
    </row>
    <row r="46" spans="1:25" ht="15" customHeight="1" x14ac:dyDescent="0.25">
      <c r="A46" s="69" t="s">
        <v>64</v>
      </c>
      <c r="B46" s="15" t="s">
        <v>7</v>
      </c>
      <c r="C46" s="15" t="s">
        <v>65</v>
      </c>
      <c r="D46" s="11">
        <f>+D47</f>
        <v>10700000</v>
      </c>
      <c r="E46" s="11">
        <f>+E47</f>
        <v>10800000</v>
      </c>
      <c r="F46" s="11">
        <f>+F47</f>
        <v>10900000</v>
      </c>
    </row>
    <row r="47" spans="1:25" ht="28.8" customHeight="1" x14ac:dyDescent="0.25">
      <c r="A47" s="69" t="s">
        <v>66</v>
      </c>
      <c r="B47" s="15" t="s">
        <v>14</v>
      </c>
      <c r="C47" s="15" t="s">
        <v>67</v>
      </c>
      <c r="D47" s="11">
        <v>10700000</v>
      </c>
      <c r="E47" s="11">
        <v>10800000</v>
      </c>
      <c r="F47" s="11">
        <v>10900000</v>
      </c>
    </row>
    <row r="48" spans="1:25" s="17" customFormat="1" x14ac:dyDescent="0.25">
      <c r="A48" s="68" t="s">
        <v>68</v>
      </c>
      <c r="B48" s="9" t="s">
        <v>7</v>
      </c>
      <c r="C48" s="12" t="s">
        <v>69</v>
      </c>
      <c r="D48" s="11">
        <f>+D49+D51</f>
        <v>20435000</v>
      </c>
      <c r="E48" s="11">
        <f>+E49+E51</f>
        <v>20740000</v>
      </c>
      <c r="F48" s="11">
        <f>+F49+F51</f>
        <v>20975000</v>
      </c>
      <c r="U48" s="1"/>
      <c r="V48" s="1"/>
      <c r="W48" s="1"/>
      <c r="X48" s="1"/>
      <c r="Y48" s="1"/>
    </row>
    <row r="49" spans="1:25" s="17" customFormat="1" ht="26.4" x14ac:dyDescent="0.25">
      <c r="A49" s="68" t="s">
        <v>266</v>
      </c>
      <c r="B49" s="15" t="s">
        <v>7</v>
      </c>
      <c r="C49" s="12" t="s">
        <v>70</v>
      </c>
      <c r="D49" s="11">
        <f>+D50</f>
        <v>18600000</v>
      </c>
      <c r="E49" s="11">
        <f>+E50</f>
        <v>18800000</v>
      </c>
      <c r="F49" s="11">
        <f>+F50</f>
        <v>19000000</v>
      </c>
      <c r="U49" s="1"/>
      <c r="V49" s="1"/>
      <c r="W49" s="1"/>
      <c r="X49" s="1"/>
      <c r="Y49" s="1"/>
    </row>
    <row r="50" spans="1:25" ht="42" customHeight="1" x14ac:dyDescent="0.25">
      <c r="A50" s="68" t="s">
        <v>71</v>
      </c>
      <c r="B50" s="15" t="s">
        <v>14</v>
      </c>
      <c r="C50" s="12" t="s">
        <v>72</v>
      </c>
      <c r="D50" s="11">
        <v>18600000</v>
      </c>
      <c r="E50" s="11">
        <v>18800000</v>
      </c>
      <c r="F50" s="11">
        <v>19000000</v>
      </c>
    </row>
    <row r="51" spans="1:25" ht="28.8" customHeight="1" x14ac:dyDescent="0.25">
      <c r="A51" s="68" t="s">
        <v>73</v>
      </c>
      <c r="B51" s="9" t="s">
        <v>7</v>
      </c>
      <c r="C51" s="12" t="s">
        <v>74</v>
      </c>
      <c r="D51" s="11">
        <f>+D52+D53</f>
        <v>1835000</v>
      </c>
      <c r="E51" s="11">
        <f>+E52+E53</f>
        <v>1940000</v>
      </c>
      <c r="F51" s="11">
        <f>+F52+F53</f>
        <v>1975000</v>
      </c>
    </row>
    <row r="52" spans="1:25" ht="31.2" customHeight="1" x14ac:dyDescent="0.25">
      <c r="A52" s="68" t="s">
        <v>75</v>
      </c>
      <c r="B52" s="9" t="s">
        <v>76</v>
      </c>
      <c r="C52" s="12" t="s">
        <v>77</v>
      </c>
      <c r="D52" s="11">
        <v>75000</v>
      </c>
      <c r="E52" s="11">
        <v>180000</v>
      </c>
      <c r="F52" s="11">
        <v>215000</v>
      </c>
    </row>
    <row r="53" spans="1:25" ht="55.2" customHeight="1" x14ac:dyDescent="0.25">
      <c r="A53" s="68" t="s">
        <v>78</v>
      </c>
      <c r="B53" s="9" t="s">
        <v>7</v>
      </c>
      <c r="C53" s="42" t="s">
        <v>79</v>
      </c>
      <c r="D53" s="11">
        <f>+D54</f>
        <v>1760000</v>
      </c>
      <c r="E53" s="11">
        <f>+E54</f>
        <v>1760000</v>
      </c>
      <c r="F53" s="11">
        <f>+F54</f>
        <v>1760000</v>
      </c>
    </row>
    <row r="54" spans="1:25" ht="82.2" customHeight="1" x14ac:dyDescent="0.25">
      <c r="A54" s="68" t="s">
        <v>279</v>
      </c>
      <c r="B54" s="9" t="s">
        <v>80</v>
      </c>
      <c r="C54" s="12" t="s">
        <v>81</v>
      </c>
      <c r="D54" s="11">
        <v>1760000</v>
      </c>
      <c r="E54" s="11">
        <v>1760000</v>
      </c>
      <c r="F54" s="11">
        <v>1760000</v>
      </c>
    </row>
    <row r="55" spans="1:25" s="14" customFormat="1" ht="30.6" customHeight="1" x14ac:dyDescent="0.25">
      <c r="A55" s="68" t="s">
        <v>82</v>
      </c>
      <c r="B55" s="15" t="s">
        <v>7</v>
      </c>
      <c r="C55" s="12" t="s">
        <v>83</v>
      </c>
      <c r="D55" s="11">
        <f t="shared" ref="D55:F56" si="0">+D56</f>
        <v>1000</v>
      </c>
      <c r="E55" s="11">
        <f t="shared" si="0"/>
        <v>0</v>
      </c>
      <c r="F55" s="11">
        <f t="shared" si="0"/>
        <v>0</v>
      </c>
      <c r="U55" s="3"/>
      <c r="V55" s="3"/>
      <c r="W55" s="1"/>
      <c r="X55" s="3"/>
      <c r="Y55" s="3"/>
    </row>
    <row r="56" spans="1:25" ht="26.4" x14ac:dyDescent="0.25">
      <c r="A56" s="68" t="s">
        <v>84</v>
      </c>
      <c r="B56" s="15" t="s">
        <v>7</v>
      </c>
      <c r="C56" s="12" t="s">
        <v>85</v>
      </c>
      <c r="D56" s="11">
        <f t="shared" si="0"/>
        <v>1000</v>
      </c>
      <c r="E56" s="11">
        <f t="shared" si="0"/>
        <v>0</v>
      </c>
      <c r="F56" s="11">
        <f t="shared" si="0"/>
        <v>0</v>
      </c>
    </row>
    <row r="57" spans="1:25" x14ac:dyDescent="0.25">
      <c r="A57" s="68" t="s">
        <v>86</v>
      </c>
      <c r="B57" s="15" t="s">
        <v>14</v>
      </c>
      <c r="C57" s="12" t="s">
        <v>87</v>
      </c>
      <c r="D57" s="11">
        <v>1000</v>
      </c>
      <c r="E57" s="11">
        <v>0</v>
      </c>
      <c r="F57" s="11">
        <v>0</v>
      </c>
    </row>
    <row r="58" spans="1:25" s="14" customFormat="1" ht="44.4" customHeight="1" x14ac:dyDescent="0.25">
      <c r="A58" s="68" t="s">
        <v>88</v>
      </c>
      <c r="B58" s="9" t="s">
        <v>7</v>
      </c>
      <c r="C58" s="12" t="s">
        <v>89</v>
      </c>
      <c r="D58" s="11">
        <f>+D59+D66+D69</f>
        <v>93078000</v>
      </c>
      <c r="E58" s="11">
        <f>+E59+E66+E69</f>
        <v>96511000</v>
      </c>
      <c r="F58" s="11">
        <f>+F59+F66+F69</f>
        <v>100079000</v>
      </c>
      <c r="U58" s="3"/>
      <c r="V58" s="3"/>
      <c r="W58" s="1"/>
      <c r="X58" s="3"/>
      <c r="Y58" s="3"/>
    </row>
    <row r="59" spans="1:25" ht="73.2" customHeight="1" x14ac:dyDescent="0.25">
      <c r="A59" s="68" t="s">
        <v>90</v>
      </c>
      <c r="B59" s="9" t="s">
        <v>7</v>
      </c>
      <c r="C59" s="12" t="s">
        <v>91</v>
      </c>
      <c r="D59" s="11">
        <f>D60+D62+D64</f>
        <v>80602000</v>
      </c>
      <c r="E59" s="11">
        <f>E60+E62+E64</f>
        <v>83746000</v>
      </c>
      <c r="F59" s="11">
        <f>F60+F62+F64</f>
        <v>87012000</v>
      </c>
    </row>
    <row r="60" spans="1:25" ht="52.8" x14ac:dyDescent="0.25">
      <c r="A60" s="68" t="s">
        <v>92</v>
      </c>
      <c r="B60" s="9" t="s">
        <v>7</v>
      </c>
      <c r="C60" s="12" t="s">
        <v>93</v>
      </c>
      <c r="D60" s="11">
        <f>+D61</f>
        <v>62973000</v>
      </c>
      <c r="E60" s="11">
        <f>+E61</f>
        <v>65430000</v>
      </c>
      <c r="F60" s="11">
        <f>+F61</f>
        <v>67981000</v>
      </c>
    </row>
    <row r="61" spans="1:25" ht="66" x14ac:dyDescent="0.25">
      <c r="A61" s="68" t="s">
        <v>94</v>
      </c>
      <c r="B61" s="9" t="s">
        <v>76</v>
      </c>
      <c r="C61" s="12" t="s">
        <v>95</v>
      </c>
      <c r="D61" s="11">
        <v>62973000</v>
      </c>
      <c r="E61" s="11">
        <v>65430000</v>
      </c>
      <c r="F61" s="11">
        <v>67981000</v>
      </c>
    </row>
    <row r="62" spans="1:25" ht="66" x14ac:dyDescent="0.25">
      <c r="A62" s="70" t="s">
        <v>96</v>
      </c>
      <c r="B62" s="9" t="s">
        <v>7</v>
      </c>
      <c r="C62" s="12" t="s">
        <v>97</v>
      </c>
      <c r="D62" s="11">
        <f>+D63</f>
        <v>11302000</v>
      </c>
      <c r="E62" s="11">
        <f>+E63</f>
        <v>11742000</v>
      </c>
      <c r="F62" s="11">
        <f>+F63</f>
        <v>12201000</v>
      </c>
    </row>
    <row r="63" spans="1:25" ht="66" x14ac:dyDescent="0.25">
      <c r="A63" s="70" t="s">
        <v>98</v>
      </c>
      <c r="B63" s="9" t="s">
        <v>76</v>
      </c>
      <c r="C63" s="12" t="s">
        <v>99</v>
      </c>
      <c r="D63" s="11">
        <v>11302000</v>
      </c>
      <c r="E63" s="11">
        <v>11742000</v>
      </c>
      <c r="F63" s="11">
        <v>12201000</v>
      </c>
    </row>
    <row r="64" spans="1:25" ht="39.6" x14ac:dyDescent="0.25">
      <c r="A64" s="70" t="s">
        <v>100</v>
      </c>
      <c r="B64" s="9" t="s">
        <v>7</v>
      </c>
      <c r="C64" s="12" t="s">
        <v>101</v>
      </c>
      <c r="D64" s="11">
        <f>+D65</f>
        <v>6327000</v>
      </c>
      <c r="E64" s="11">
        <f>+E65</f>
        <v>6574000</v>
      </c>
      <c r="F64" s="11">
        <f>+F65</f>
        <v>6830000</v>
      </c>
    </row>
    <row r="65" spans="1:6" ht="26.4" x14ac:dyDescent="0.25">
      <c r="A65" s="70" t="s">
        <v>102</v>
      </c>
      <c r="B65" s="9" t="s">
        <v>76</v>
      </c>
      <c r="C65" s="12" t="s">
        <v>103</v>
      </c>
      <c r="D65" s="11">
        <v>6327000</v>
      </c>
      <c r="E65" s="11">
        <v>6574000</v>
      </c>
      <c r="F65" s="11">
        <v>6830000</v>
      </c>
    </row>
    <row r="66" spans="1:6" ht="28.8" customHeight="1" x14ac:dyDescent="0.25">
      <c r="A66" s="68" t="s">
        <v>104</v>
      </c>
      <c r="B66" s="9" t="s">
        <v>7</v>
      </c>
      <c r="C66" s="12" t="s">
        <v>105</v>
      </c>
      <c r="D66" s="11">
        <f t="shared" ref="D66:F67" si="1">+D67</f>
        <v>102000</v>
      </c>
      <c r="E66" s="11">
        <f t="shared" si="1"/>
        <v>105000</v>
      </c>
      <c r="F66" s="11">
        <f t="shared" si="1"/>
        <v>109000</v>
      </c>
    </row>
    <row r="67" spans="1:6" ht="42.6" customHeight="1" x14ac:dyDescent="0.25">
      <c r="A67" s="68" t="s">
        <v>106</v>
      </c>
      <c r="B67" s="9" t="s">
        <v>7</v>
      </c>
      <c r="C67" s="12" t="s">
        <v>107</v>
      </c>
      <c r="D67" s="11">
        <f t="shared" si="1"/>
        <v>102000</v>
      </c>
      <c r="E67" s="11">
        <f t="shared" si="1"/>
        <v>105000</v>
      </c>
      <c r="F67" s="11">
        <f t="shared" si="1"/>
        <v>109000</v>
      </c>
    </row>
    <row r="68" spans="1:6" ht="43.8" customHeight="1" x14ac:dyDescent="0.25">
      <c r="A68" s="68" t="s">
        <v>108</v>
      </c>
      <c r="B68" s="9" t="s">
        <v>76</v>
      </c>
      <c r="C68" s="12" t="s">
        <v>109</v>
      </c>
      <c r="D68" s="11">
        <v>102000</v>
      </c>
      <c r="E68" s="11">
        <v>105000</v>
      </c>
      <c r="F68" s="11">
        <v>109000</v>
      </c>
    </row>
    <row r="69" spans="1:6" ht="67.2" customHeight="1" x14ac:dyDescent="0.25">
      <c r="A69" s="68" t="s">
        <v>110</v>
      </c>
      <c r="B69" s="9" t="s">
        <v>7</v>
      </c>
      <c r="C69" s="42" t="s">
        <v>111</v>
      </c>
      <c r="D69" s="11">
        <f t="shared" ref="D69:F69" si="2">+D70</f>
        <v>12374000</v>
      </c>
      <c r="E69" s="11">
        <f t="shared" si="2"/>
        <v>12660000</v>
      </c>
      <c r="F69" s="11">
        <f t="shared" si="2"/>
        <v>12958000</v>
      </c>
    </row>
    <row r="70" spans="1:6" ht="68.400000000000006" customHeight="1" x14ac:dyDescent="0.25">
      <c r="A70" s="71" t="s">
        <v>112</v>
      </c>
      <c r="B70" s="9" t="s">
        <v>7</v>
      </c>
      <c r="C70" s="12" t="s">
        <v>256</v>
      </c>
      <c r="D70" s="11">
        <f>+D77+D71+D73+D75</f>
        <v>12374000</v>
      </c>
      <c r="E70" s="11">
        <f t="shared" ref="E70:F70" si="3">+E77+E71+E73+E75</f>
        <v>12660000</v>
      </c>
      <c r="F70" s="11">
        <f t="shared" si="3"/>
        <v>12958000</v>
      </c>
    </row>
    <row r="71" spans="1:6" ht="66" x14ac:dyDescent="0.25">
      <c r="A71" s="66" t="s">
        <v>112</v>
      </c>
      <c r="B71" s="9" t="s">
        <v>7</v>
      </c>
      <c r="C71" s="16" t="s">
        <v>336</v>
      </c>
      <c r="D71" s="11">
        <f>+D72</f>
        <v>5042000</v>
      </c>
      <c r="E71" s="11">
        <f t="shared" ref="E71:F71" si="4">+E72</f>
        <v>5238000</v>
      </c>
      <c r="F71" s="11">
        <f t="shared" si="4"/>
        <v>5442000</v>
      </c>
    </row>
    <row r="72" spans="1:6" ht="79.2" x14ac:dyDescent="0.25">
      <c r="A72" s="66" t="s">
        <v>341</v>
      </c>
      <c r="B72" s="9" t="s">
        <v>76</v>
      </c>
      <c r="C72" s="16" t="s">
        <v>333</v>
      </c>
      <c r="D72" s="11">
        <v>5042000</v>
      </c>
      <c r="E72" s="11">
        <v>5238000</v>
      </c>
      <c r="F72" s="11">
        <v>5442000</v>
      </c>
    </row>
    <row r="73" spans="1:6" ht="66" x14ac:dyDescent="0.25">
      <c r="A73" s="66" t="s">
        <v>112</v>
      </c>
      <c r="B73" s="9" t="s">
        <v>7</v>
      </c>
      <c r="C73" s="16" t="s">
        <v>337</v>
      </c>
      <c r="D73" s="11">
        <f>+D74</f>
        <v>1806000</v>
      </c>
      <c r="E73" s="11">
        <f t="shared" ref="E73:F73" si="5">+E74</f>
        <v>1876000</v>
      </c>
      <c r="F73" s="11">
        <f t="shared" si="5"/>
        <v>1949000</v>
      </c>
    </row>
    <row r="74" spans="1:6" ht="97.2" customHeight="1" x14ac:dyDescent="0.25">
      <c r="A74" s="66" t="s">
        <v>339</v>
      </c>
      <c r="B74" s="9" t="s">
        <v>76</v>
      </c>
      <c r="C74" s="16" t="s">
        <v>334</v>
      </c>
      <c r="D74" s="11">
        <v>1806000</v>
      </c>
      <c r="E74" s="11">
        <v>1876000</v>
      </c>
      <c r="F74" s="11">
        <v>1949000</v>
      </c>
    </row>
    <row r="75" spans="1:6" ht="66" x14ac:dyDescent="0.25">
      <c r="A75" s="66" t="s">
        <v>112</v>
      </c>
      <c r="B75" s="9" t="s">
        <v>7</v>
      </c>
      <c r="C75" s="16" t="s">
        <v>338</v>
      </c>
      <c r="D75" s="11">
        <f>+D76</f>
        <v>513000</v>
      </c>
      <c r="E75" s="11">
        <f t="shared" ref="E75:F75" si="6">+E76</f>
        <v>533000</v>
      </c>
      <c r="F75" s="11">
        <f t="shared" si="6"/>
        <v>554000</v>
      </c>
    </row>
    <row r="76" spans="1:6" ht="66" x14ac:dyDescent="0.25">
      <c r="A76" s="66" t="s">
        <v>340</v>
      </c>
      <c r="B76" s="9" t="s">
        <v>76</v>
      </c>
      <c r="C76" s="16" t="s">
        <v>335</v>
      </c>
      <c r="D76" s="11">
        <v>513000</v>
      </c>
      <c r="E76" s="11">
        <v>533000</v>
      </c>
      <c r="F76" s="11">
        <v>554000</v>
      </c>
    </row>
    <row r="77" spans="1:6" ht="80.400000000000006" customHeight="1" x14ac:dyDescent="0.25">
      <c r="A77" s="71" t="s">
        <v>113</v>
      </c>
      <c r="B77" s="9" t="s">
        <v>7</v>
      </c>
      <c r="C77" s="12" t="s">
        <v>257</v>
      </c>
      <c r="D77" s="11">
        <f>+D78+D79</f>
        <v>5013000</v>
      </c>
      <c r="E77" s="11">
        <f>+E78+E79</f>
        <v>5013000</v>
      </c>
      <c r="F77" s="11">
        <f>+F78+F79</f>
        <v>5013000</v>
      </c>
    </row>
    <row r="78" spans="1:6" ht="84" customHeight="1" x14ac:dyDescent="0.25">
      <c r="A78" s="71" t="s">
        <v>265</v>
      </c>
      <c r="B78" s="9" t="s">
        <v>80</v>
      </c>
      <c r="C78" s="12" t="s">
        <v>264</v>
      </c>
      <c r="D78" s="11">
        <v>4800000</v>
      </c>
      <c r="E78" s="11">
        <v>4800000</v>
      </c>
      <c r="F78" s="11">
        <v>4800000</v>
      </c>
    </row>
    <row r="79" spans="1:6" ht="79.8" customHeight="1" x14ac:dyDescent="0.25">
      <c r="A79" s="71" t="s">
        <v>267</v>
      </c>
      <c r="B79" s="9" t="s">
        <v>80</v>
      </c>
      <c r="C79" s="12" t="s">
        <v>268</v>
      </c>
      <c r="D79" s="11">
        <v>213000</v>
      </c>
      <c r="E79" s="11">
        <v>213000</v>
      </c>
      <c r="F79" s="11">
        <v>213000</v>
      </c>
    </row>
    <row r="80" spans="1:6" ht="15.6" customHeight="1" x14ac:dyDescent="0.25">
      <c r="A80" s="68" t="s">
        <v>114</v>
      </c>
      <c r="B80" s="9" t="s">
        <v>7</v>
      </c>
      <c r="C80" s="12" t="s">
        <v>115</v>
      </c>
      <c r="D80" s="11">
        <f>+D81+D87</f>
        <v>9620000</v>
      </c>
      <c r="E80" s="11">
        <f>+E81+E87</f>
        <v>9804000</v>
      </c>
      <c r="F80" s="11">
        <f>+F81+F87</f>
        <v>10085000</v>
      </c>
    </row>
    <row r="81" spans="1:25" ht="17.399999999999999" customHeight="1" x14ac:dyDescent="0.25">
      <c r="A81" s="68" t="s">
        <v>116</v>
      </c>
      <c r="B81" s="9" t="s">
        <v>7</v>
      </c>
      <c r="C81" s="12" t="s">
        <v>117</v>
      </c>
      <c r="D81" s="65">
        <f>+D82+D83+D84</f>
        <v>9202000</v>
      </c>
      <c r="E81" s="65">
        <f>+E82+E83+E84</f>
        <v>9386000</v>
      </c>
      <c r="F81" s="65">
        <f>+F82+F83+F84</f>
        <v>9667000</v>
      </c>
    </row>
    <row r="82" spans="1:25" ht="28.2" customHeight="1" x14ac:dyDescent="0.25">
      <c r="A82" s="68" t="s">
        <v>118</v>
      </c>
      <c r="B82" s="9" t="s">
        <v>119</v>
      </c>
      <c r="C82" s="12" t="s">
        <v>120</v>
      </c>
      <c r="D82" s="11">
        <v>1270000</v>
      </c>
      <c r="E82" s="11">
        <v>1295000</v>
      </c>
      <c r="F82" s="11">
        <v>1334000</v>
      </c>
    </row>
    <row r="83" spans="1:25" ht="16.2" customHeight="1" x14ac:dyDescent="0.25">
      <c r="A83" s="68" t="s">
        <v>121</v>
      </c>
      <c r="B83" s="9" t="s">
        <v>119</v>
      </c>
      <c r="C83" s="12" t="s">
        <v>122</v>
      </c>
      <c r="D83" s="11">
        <v>5314000</v>
      </c>
      <c r="E83" s="11">
        <v>5420000</v>
      </c>
      <c r="F83" s="11">
        <v>5583000</v>
      </c>
    </row>
    <row r="84" spans="1:25" ht="15" customHeight="1" x14ac:dyDescent="0.25">
      <c r="A84" s="68" t="s">
        <v>123</v>
      </c>
      <c r="B84" s="9" t="s">
        <v>7</v>
      </c>
      <c r="C84" s="12" t="s">
        <v>124</v>
      </c>
      <c r="D84" s="11">
        <f>+D85+D86</f>
        <v>2618000</v>
      </c>
      <c r="E84" s="11">
        <f>+E85+E86</f>
        <v>2671000</v>
      </c>
      <c r="F84" s="11">
        <f>+F85+F86</f>
        <v>2750000</v>
      </c>
    </row>
    <row r="85" spans="1:25" ht="16.8" customHeight="1" x14ac:dyDescent="0.25">
      <c r="A85" s="68" t="s">
        <v>125</v>
      </c>
      <c r="B85" s="9" t="s">
        <v>119</v>
      </c>
      <c r="C85" s="12" t="s">
        <v>126</v>
      </c>
      <c r="D85" s="11">
        <v>2462000</v>
      </c>
      <c r="E85" s="11">
        <v>2512000</v>
      </c>
      <c r="F85" s="11">
        <v>2587000</v>
      </c>
    </row>
    <row r="86" spans="1:25" ht="13.8" customHeight="1" x14ac:dyDescent="0.25">
      <c r="A86" s="71" t="s">
        <v>240</v>
      </c>
      <c r="B86" s="9" t="s">
        <v>119</v>
      </c>
      <c r="C86" s="12" t="s">
        <v>241</v>
      </c>
      <c r="D86" s="11">
        <v>156000</v>
      </c>
      <c r="E86" s="11">
        <v>159000</v>
      </c>
      <c r="F86" s="11">
        <v>163000</v>
      </c>
    </row>
    <row r="87" spans="1:25" ht="14.4" customHeight="1" x14ac:dyDescent="0.25">
      <c r="A87" s="68" t="s">
        <v>127</v>
      </c>
      <c r="B87" s="9" t="s">
        <v>7</v>
      </c>
      <c r="C87" s="12" t="s">
        <v>128</v>
      </c>
      <c r="D87" s="11">
        <f t="shared" ref="D87:F88" si="7">+D88</f>
        <v>418000</v>
      </c>
      <c r="E87" s="11">
        <f t="shared" si="7"/>
        <v>418000</v>
      </c>
      <c r="F87" s="11">
        <f t="shared" si="7"/>
        <v>418000</v>
      </c>
    </row>
    <row r="88" spans="1:25" ht="30" customHeight="1" x14ac:dyDescent="0.25">
      <c r="A88" s="68" t="s">
        <v>129</v>
      </c>
      <c r="B88" s="9" t="s">
        <v>7</v>
      </c>
      <c r="C88" s="12" t="s">
        <v>130</v>
      </c>
      <c r="D88" s="11">
        <f t="shared" si="7"/>
        <v>418000</v>
      </c>
      <c r="E88" s="11">
        <f t="shared" si="7"/>
        <v>418000</v>
      </c>
      <c r="F88" s="11">
        <f t="shared" si="7"/>
        <v>418000</v>
      </c>
    </row>
    <row r="89" spans="1:25" ht="42" customHeight="1" x14ac:dyDescent="0.25">
      <c r="A89" s="68" t="s">
        <v>243</v>
      </c>
      <c r="B89" s="9" t="s">
        <v>76</v>
      </c>
      <c r="C89" s="12" t="s">
        <v>242</v>
      </c>
      <c r="D89" s="11">
        <v>418000</v>
      </c>
      <c r="E89" s="11">
        <v>418000</v>
      </c>
      <c r="F89" s="11">
        <v>418000</v>
      </c>
    </row>
    <row r="90" spans="1:25" s="14" customFormat="1" ht="26.4" x14ac:dyDescent="0.25">
      <c r="A90" s="68" t="s">
        <v>131</v>
      </c>
      <c r="B90" s="9" t="s">
        <v>7</v>
      </c>
      <c r="C90" s="12" t="s">
        <v>132</v>
      </c>
      <c r="D90" s="11">
        <f>+D95+D91</f>
        <v>2363090</v>
      </c>
      <c r="E90" s="11">
        <f>+E95+E91</f>
        <v>1125000</v>
      </c>
      <c r="F90" s="11">
        <f>+F95+F91</f>
        <v>1128000</v>
      </c>
      <c r="U90" s="3"/>
      <c r="V90" s="3"/>
      <c r="W90" s="1"/>
      <c r="X90" s="3"/>
      <c r="Y90" s="3"/>
    </row>
    <row r="91" spans="1:25" ht="18.600000000000001" customHeight="1" x14ac:dyDescent="0.25">
      <c r="A91" s="68" t="s">
        <v>133</v>
      </c>
      <c r="B91" s="9" t="s">
        <v>7</v>
      </c>
      <c r="C91" s="12" t="s">
        <v>134</v>
      </c>
      <c r="D91" s="11">
        <f t="shared" ref="D91:F92" si="8">+D92</f>
        <v>64000</v>
      </c>
      <c r="E91" s="11">
        <f t="shared" si="8"/>
        <v>66000</v>
      </c>
      <c r="F91" s="11">
        <f t="shared" si="8"/>
        <v>69000</v>
      </c>
    </row>
    <row r="92" spans="1:25" ht="15.6" customHeight="1" x14ac:dyDescent="0.25">
      <c r="A92" s="68" t="s">
        <v>135</v>
      </c>
      <c r="B92" s="9" t="s">
        <v>7</v>
      </c>
      <c r="C92" s="12" t="s">
        <v>136</v>
      </c>
      <c r="D92" s="11">
        <f t="shared" si="8"/>
        <v>64000</v>
      </c>
      <c r="E92" s="11">
        <f t="shared" si="8"/>
        <v>66000</v>
      </c>
      <c r="F92" s="11">
        <f t="shared" si="8"/>
        <v>69000</v>
      </c>
    </row>
    <row r="93" spans="1:25" ht="28.8" customHeight="1" x14ac:dyDescent="0.25">
      <c r="A93" s="70" t="s">
        <v>137</v>
      </c>
      <c r="B93" s="9" t="s">
        <v>7</v>
      </c>
      <c r="C93" s="16" t="s">
        <v>138</v>
      </c>
      <c r="D93" s="11">
        <f>SUM(D94:D94)</f>
        <v>64000</v>
      </c>
      <c r="E93" s="11">
        <f>SUM(E94:E94)</f>
        <v>66000</v>
      </c>
      <c r="F93" s="11">
        <f>SUM(F94:F94)</f>
        <v>69000</v>
      </c>
    </row>
    <row r="94" spans="1:25" ht="55.2" customHeight="1" x14ac:dyDescent="0.25">
      <c r="A94" s="70" t="s">
        <v>139</v>
      </c>
      <c r="B94" s="9" t="s">
        <v>76</v>
      </c>
      <c r="C94" s="16" t="s">
        <v>140</v>
      </c>
      <c r="D94" s="11">
        <v>64000</v>
      </c>
      <c r="E94" s="11">
        <v>66000</v>
      </c>
      <c r="F94" s="11">
        <v>69000</v>
      </c>
    </row>
    <row r="95" spans="1:25" ht="15.6" customHeight="1" x14ac:dyDescent="0.25">
      <c r="A95" s="68" t="s">
        <v>141</v>
      </c>
      <c r="B95" s="9" t="s">
        <v>7</v>
      </c>
      <c r="C95" s="12" t="s">
        <v>142</v>
      </c>
      <c r="D95" s="11">
        <f t="shared" ref="D95:F96" si="9">+D96</f>
        <v>2299090</v>
      </c>
      <c r="E95" s="11">
        <f t="shared" si="9"/>
        <v>1059000</v>
      </c>
      <c r="F95" s="11">
        <f t="shared" si="9"/>
        <v>1059000</v>
      </c>
    </row>
    <row r="96" spans="1:25" ht="17.399999999999999" customHeight="1" x14ac:dyDescent="0.25">
      <c r="A96" s="68" t="s">
        <v>143</v>
      </c>
      <c r="B96" s="9" t="s">
        <v>7</v>
      </c>
      <c r="C96" s="12" t="s">
        <v>144</v>
      </c>
      <c r="D96" s="11">
        <f t="shared" si="9"/>
        <v>2299090</v>
      </c>
      <c r="E96" s="11">
        <f t="shared" si="9"/>
        <v>1059000</v>
      </c>
      <c r="F96" s="11">
        <f t="shared" si="9"/>
        <v>1059000</v>
      </c>
    </row>
    <row r="97" spans="1:25" ht="28.2" customHeight="1" x14ac:dyDescent="0.25">
      <c r="A97" s="71" t="s">
        <v>145</v>
      </c>
      <c r="B97" s="9" t="s">
        <v>7</v>
      </c>
      <c r="C97" s="12" t="s">
        <v>255</v>
      </c>
      <c r="D97" s="11">
        <f>+D100+D101+D98+D99</f>
        <v>2299090</v>
      </c>
      <c r="E97" s="11">
        <f>+E100+E101</f>
        <v>1059000</v>
      </c>
      <c r="F97" s="11">
        <f>+F100+F101</f>
        <v>1059000</v>
      </c>
    </row>
    <row r="98" spans="1:25" ht="32.4" customHeight="1" x14ac:dyDescent="0.25">
      <c r="A98" s="68" t="s">
        <v>145</v>
      </c>
      <c r="B98" s="9" t="s">
        <v>148</v>
      </c>
      <c r="C98" s="12" t="s">
        <v>255</v>
      </c>
      <c r="D98" s="11">
        <v>36319</v>
      </c>
      <c r="E98" s="11">
        <v>0</v>
      </c>
      <c r="F98" s="11">
        <v>0</v>
      </c>
    </row>
    <row r="99" spans="1:25" ht="28.8" customHeight="1" x14ac:dyDescent="0.25">
      <c r="A99" s="68" t="s">
        <v>145</v>
      </c>
      <c r="B99" s="9" t="s">
        <v>443</v>
      </c>
      <c r="C99" s="12" t="s">
        <v>255</v>
      </c>
      <c r="D99" s="11">
        <v>10501</v>
      </c>
      <c r="E99" s="11">
        <v>0</v>
      </c>
      <c r="F99" s="11">
        <v>0</v>
      </c>
    </row>
    <row r="100" spans="1:25" ht="46.8" customHeight="1" x14ac:dyDescent="0.25">
      <c r="A100" s="68" t="s">
        <v>149</v>
      </c>
      <c r="B100" s="9" t="s">
        <v>80</v>
      </c>
      <c r="C100" s="12" t="s">
        <v>150</v>
      </c>
      <c r="D100" s="11">
        <f>250000+1193270</f>
        <v>1443270</v>
      </c>
      <c r="E100" s="11">
        <v>250000</v>
      </c>
      <c r="F100" s="11">
        <v>250000</v>
      </c>
    </row>
    <row r="101" spans="1:25" ht="29.4" customHeight="1" x14ac:dyDescent="0.25">
      <c r="A101" s="70" t="s">
        <v>151</v>
      </c>
      <c r="B101" s="9" t="s">
        <v>80</v>
      </c>
      <c r="C101" s="12" t="s">
        <v>152</v>
      </c>
      <c r="D101" s="11">
        <v>809000</v>
      </c>
      <c r="E101" s="11">
        <v>809000</v>
      </c>
      <c r="F101" s="11">
        <v>809000</v>
      </c>
    </row>
    <row r="102" spans="1:25" s="14" customFormat="1" ht="27" customHeight="1" x14ac:dyDescent="0.25">
      <c r="A102" s="68" t="s">
        <v>153</v>
      </c>
      <c r="B102" s="9" t="s">
        <v>7</v>
      </c>
      <c r="C102" s="12" t="s">
        <v>154</v>
      </c>
      <c r="D102" s="11">
        <f>+D103+D106</f>
        <v>14237000</v>
      </c>
      <c r="E102" s="11">
        <f>+E103+E106</f>
        <v>11426000</v>
      </c>
      <c r="F102" s="11">
        <f>+F103+F106</f>
        <v>13707000</v>
      </c>
      <c r="U102" s="3"/>
      <c r="V102" s="3"/>
      <c r="W102" s="1"/>
      <c r="X102" s="3"/>
      <c r="Y102" s="3"/>
    </row>
    <row r="103" spans="1:25" ht="70.2" customHeight="1" x14ac:dyDescent="0.25">
      <c r="A103" s="70" t="s">
        <v>155</v>
      </c>
      <c r="B103" s="18" t="s">
        <v>7</v>
      </c>
      <c r="C103" s="18" t="s">
        <v>156</v>
      </c>
      <c r="D103" s="11">
        <f t="shared" ref="D103:F104" si="10">+D104</f>
        <v>2305000</v>
      </c>
      <c r="E103" s="11">
        <f t="shared" si="10"/>
        <v>1938000</v>
      </c>
      <c r="F103" s="11">
        <f t="shared" si="10"/>
        <v>3849000</v>
      </c>
    </row>
    <row r="104" spans="1:25" ht="82.2" customHeight="1" x14ac:dyDescent="0.25">
      <c r="A104" s="70" t="s">
        <v>157</v>
      </c>
      <c r="B104" s="18" t="s">
        <v>7</v>
      </c>
      <c r="C104" s="18" t="s">
        <v>158</v>
      </c>
      <c r="D104" s="11">
        <f t="shared" si="10"/>
        <v>2305000</v>
      </c>
      <c r="E104" s="11">
        <f t="shared" si="10"/>
        <v>1938000</v>
      </c>
      <c r="F104" s="11">
        <f t="shared" si="10"/>
        <v>3849000</v>
      </c>
    </row>
    <row r="105" spans="1:25" ht="82.2" customHeight="1" x14ac:dyDescent="0.25">
      <c r="A105" s="70" t="s">
        <v>159</v>
      </c>
      <c r="B105" s="18" t="s">
        <v>76</v>
      </c>
      <c r="C105" s="18" t="s">
        <v>160</v>
      </c>
      <c r="D105" s="11">
        <v>2305000</v>
      </c>
      <c r="E105" s="11">
        <v>1938000</v>
      </c>
      <c r="F105" s="11">
        <v>3849000</v>
      </c>
    </row>
    <row r="106" spans="1:25" ht="32.4" customHeight="1" x14ac:dyDescent="0.25">
      <c r="A106" s="70" t="s">
        <v>161</v>
      </c>
      <c r="B106" s="18" t="s">
        <v>7</v>
      </c>
      <c r="C106" s="19" t="s">
        <v>162</v>
      </c>
      <c r="D106" s="11">
        <f>+D107+D109</f>
        <v>11932000</v>
      </c>
      <c r="E106" s="11">
        <f>+E107+E109</f>
        <v>9488000</v>
      </c>
      <c r="F106" s="11">
        <f>+F107+F109</f>
        <v>9858000</v>
      </c>
    </row>
    <row r="107" spans="1:25" ht="28.8" customHeight="1" x14ac:dyDescent="0.25">
      <c r="A107" s="69" t="s">
        <v>163</v>
      </c>
      <c r="B107" s="18" t="s">
        <v>7</v>
      </c>
      <c r="C107" s="19" t="s">
        <v>164</v>
      </c>
      <c r="D107" s="11">
        <f>+D108</f>
        <v>9422000</v>
      </c>
      <c r="E107" s="11">
        <f>+E108</f>
        <v>6881000</v>
      </c>
      <c r="F107" s="11">
        <f>+F108</f>
        <v>7149000</v>
      </c>
    </row>
    <row r="108" spans="1:25" ht="40.799999999999997" customHeight="1" x14ac:dyDescent="0.25">
      <c r="A108" s="69" t="s">
        <v>165</v>
      </c>
      <c r="B108" s="18" t="s">
        <v>76</v>
      </c>
      <c r="C108" s="19" t="s">
        <v>166</v>
      </c>
      <c r="D108" s="11">
        <f>6622000+2800000</f>
        <v>9422000</v>
      </c>
      <c r="E108" s="11">
        <v>6881000</v>
      </c>
      <c r="F108" s="11">
        <v>7149000</v>
      </c>
      <c r="W108" s="52"/>
    </row>
    <row r="109" spans="1:25" ht="41.4" customHeight="1" x14ac:dyDescent="0.25">
      <c r="A109" s="70" t="s">
        <v>167</v>
      </c>
      <c r="B109" s="18" t="s">
        <v>7</v>
      </c>
      <c r="C109" s="19" t="s">
        <v>168</v>
      </c>
      <c r="D109" s="11">
        <f>+D110</f>
        <v>2510000</v>
      </c>
      <c r="E109" s="11">
        <f>+E110</f>
        <v>2607000</v>
      </c>
      <c r="F109" s="11">
        <f>+F110</f>
        <v>2709000</v>
      </c>
    </row>
    <row r="110" spans="1:25" ht="42" customHeight="1" x14ac:dyDescent="0.25">
      <c r="A110" s="70" t="s">
        <v>169</v>
      </c>
      <c r="B110" s="18" t="s">
        <v>76</v>
      </c>
      <c r="C110" s="19" t="s">
        <v>170</v>
      </c>
      <c r="D110" s="11">
        <v>2510000</v>
      </c>
      <c r="E110" s="11">
        <v>2607000</v>
      </c>
      <c r="F110" s="11">
        <v>2709000</v>
      </c>
    </row>
    <row r="111" spans="1:25" ht="17.399999999999999" customHeight="1" x14ac:dyDescent="0.25">
      <c r="A111" s="66" t="s">
        <v>171</v>
      </c>
      <c r="B111" s="9" t="s">
        <v>7</v>
      </c>
      <c r="C111" s="12" t="s">
        <v>172</v>
      </c>
      <c r="D111" s="11">
        <f>+D112+D135+D137+D152+D144</f>
        <v>6206010</v>
      </c>
      <c r="E111" s="11">
        <f t="shared" ref="E111:F111" si="11">+E112+E135+E137+E152+E144</f>
        <v>4734000</v>
      </c>
      <c r="F111" s="11">
        <f t="shared" si="11"/>
        <v>4898000</v>
      </c>
    </row>
    <row r="112" spans="1:25" ht="28.8" customHeight="1" x14ac:dyDescent="0.25">
      <c r="A112" s="66" t="s">
        <v>284</v>
      </c>
      <c r="B112" s="9" t="s">
        <v>7</v>
      </c>
      <c r="C112" s="12" t="s">
        <v>285</v>
      </c>
      <c r="D112" s="11">
        <f>+D113+D115+D118+D126+D129+D132+D120+D122+D124</f>
        <v>571350</v>
      </c>
      <c r="E112" s="11">
        <f>+E113+E115+E118+E126+E129+E132</f>
        <v>101000</v>
      </c>
      <c r="F112" s="11">
        <f>+F113+F115+F118+F126+F129+F132</f>
        <v>101000</v>
      </c>
    </row>
    <row r="113" spans="1:6" ht="42" customHeight="1" x14ac:dyDescent="0.25">
      <c r="A113" s="66" t="s">
        <v>290</v>
      </c>
      <c r="B113" s="9" t="s">
        <v>7</v>
      </c>
      <c r="C113" s="16" t="s">
        <v>293</v>
      </c>
      <c r="D113" s="11">
        <f>+D114</f>
        <v>35000</v>
      </c>
      <c r="E113" s="11">
        <f>+E114</f>
        <v>35000</v>
      </c>
      <c r="F113" s="11">
        <f>+F114</f>
        <v>35000</v>
      </c>
    </row>
    <row r="114" spans="1:6" ht="66.599999999999994" customHeight="1" x14ac:dyDescent="0.25">
      <c r="A114" s="66" t="s">
        <v>291</v>
      </c>
      <c r="B114" s="9" t="s">
        <v>325</v>
      </c>
      <c r="C114" s="16" t="s">
        <v>292</v>
      </c>
      <c r="D114" s="11">
        <v>35000</v>
      </c>
      <c r="E114" s="11">
        <v>35000</v>
      </c>
      <c r="F114" s="11">
        <v>35000</v>
      </c>
    </row>
    <row r="115" spans="1:6" ht="68.400000000000006" customHeight="1" x14ac:dyDescent="0.25">
      <c r="A115" s="66" t="s">
        <v>294</v>
      </c>
      <c r="B115" s="9" t="s">
        <v>7</v>
      </c>
      <c r="C115" s="16" t="s">
        <v>295</v>
      </c>
      <c r="D115" s="11">
        <f>+D116+D117</f>
        <v>32750</v>
      </c>
      <c r="E115" s="11">
        <f>+E116</f>
        <v>6000</v>
      </c>
      <c r="F115" s="11">
        <f>+F116</f>
        <v>6000</v>
      </c>
    </row>
    <row r="116" spans="1:6" ht="81" customHeight="1" x14ac:dyDescent="0.25">
      <c r="A116" s="66" t="s">
        <v>296</v>
      </c>
      <c r="B116" s="9" t="s">
        <v>325</v>
      </c>
      <c r="C116" s="16" t="s">
        <v>297</v>
      </c>
      <c r="D116" s="11">
        <f>6000+2000</f>
        <v>8000</v>
      </c>
      <c r="E116" s="11">
        <v>6000</v>
      </c>
      <c r="F116" s="11">
        <v>6000</v>
      </c>
    </row>
    <row r="117" spans="1:6" ht="81" customHeight="1" x14ac:dyDescent="0.25">
      <c r="A117" s="66" t="s">
        <v>296</v>
      </c>
      <c r="B117" s="9" t="s">
        <v>386</v>
      </c>
      <c r="C117" s="16" t="s">
        <v>297</v>
      </c>
      <c r="D117" s="11">
        <v>24750</v>
      </c>
      <c r="E117" s="11">
        <v>0</v>
      </c>
      <c r="F117" s="11">
        <v>0</v>
      </c>
    </row>
    <row r="118" spans="1:6" ht="44.4" customHeight="1" x14ac:dyDescent="0.25">
      <c r="A118" s="66" t="s">
        <v>298</v>
      </c>
      <c r="B118" s="9" t="s">
        <v>7</v>
      </c>
      <c r="C118" s="16" t="s">
        <v>300</v>
      </c>
      <c r="D118" s="11">
        <f>+D119</f>
        <v>15000</v>
      </c>
      <c r="E118" s="11">
        <f>+E119</f>
        <v>15000</v>
      </c>
      <c r="F118" s="11">
        <f>+F119</f>
        <v>15000</v>
      </c>
    </row>
    <row r="119" spans="1:6" ht="70.2" customHeight="1" x14ac:dyDescent="0.25">
      <c r="A119" s="66" t="s">
        <v>299</v>
      </c>
      <c r="B119" s="9" t="s">
        <v>325</v>
      </c>
      <c r="C119" s="16" t="s">
        <v>301</v>
      </c>
      <c r="D119" s="11">
        <v>15000</v>
      </c>
      <c r="E119" s="11">
        <v>15000</v>
      </c>
      <c r="F119" s="11">
        <v>15000</v>
      </c>
    </row>
    <row r="120" spans="1:6" ht="57" customHeight="1" x14ac:dyDescent="0.25">
      <c r="A120" s="66" t="s">
        <v>447</v>
      </c>
      <c r="B120" s="9" t="s">
        <v>7</v>
      </c>
      <c r="C120" s="16" t="s">
        <v>445</v>
      </c>
      <c r="D120" s="11">
        <f>+D121</f>
        <v>70200</v>
      </c>
      <c r="E120" s="11">
        <f t="shared" ref="E120:F120" si="12">+E121</f>
        <v>0</v>
      </c>
      <c r="F120" s="11">
        <f t="shared" si="12"/>
        <v>0</v>
      </c>
    </row>
    <row r="121" spans="1:6" ht="70.2" customHeight="1" x14ac:dyDescent="0.25">
      <c r="A121" s="66" t="s">
        <v>448</v>
      </c>
      <c r="B121" s="9" t="s">
        <v>386</v>
      </c>
      <c r="C121" s="16" t="s">
        <v>446</v>
      </c>
      <c r="D121" s="11">
        <v>70200</v>
      </c>
      <c r="E121" s="11">
        <v>0</v>
      </c>
      <c r="F121" s="11">
        <v>0</v>
      </c>
    </row>
    <row r="122" spans="1:6" ht="46.8" customHeight="1" x14ac:dyDescent="0.25">
      <c r="A122" s="66" t="s">
        <v>450</v>
      </c>
      <c r="B122" s="9" t="s">
        <v>7</v>
      </c>
      <c r="C122" s="16" t="s">
        <v>449</v>
      </c>
      <c r="D122" s="11">
        <f>+D123</f>
        <v>350</v>
      </c>
      <c r="E122" s="11">
        <f>+E123</f>
        <v>0</v>
      </c>
      <c r="F122" s="11">
        <f>+F123</f>
        <v>0</v>
      </c>
    </row>
    <row r="123" spans="1:6" ht="70.2" customHeight="1" x14ac:dyDescent="0.25">
      <c r="A123" s="66" t="s">
        <v>452</v>
      </c>
      <c r="B123" s="9" t="s">
        <v>386</v>
      </c>
      <c r="C123" s="16" t="s">
        <v>451</v>
      </c>
      <c r="D123" s="11">
        <v>350</v>
      </c>
      <c r="E123" s="11">
        <v>0</v>
      </c>
      <c r="F123" s="11">
        <v>0</v>
      </c>
    </row>
    <row r="124" spans="1:6" ht="58.2" customHeight="1" x14ac:dyDescent="0.25">
      <c r="A124" s="66" t="s">
        <v>454</v>
      </c>
      <c r="B124" s="9" t="s">
        <v>7</v>
      </c>
      <c r="C124" s="16" t="s">
        <v>453</v>
      </c>
      <c r="D124" s="11">
        <f>+D125</f>
        <v>167050</v>
      </c>
      <c r="E124" s="11">
        <f t="shared" ref="E124:F124" si="13">+E125</f>
        <v>0</v>
      </c>
      <c r="F124" s="11">
        <f t="shared" si="13"/>
        <v>0</v>
      </c>
    </row>
    <row r="125" spans="1:6" ht="85.2" customHeight="1" x14ac:dyDescent="0.25">
      <c r="A125" s="66" t="s">
        <v>456</v>
      </c>
      <c r="B125" s="9" t="s">
        <v>386</v>
      </c>
      <c r="C125" s="16" t="s">
        <v>455</v>
      </c>
      <c r="D125" s="11">
        <v>167050</v>
      </c>
      <c r="E125" s="11">
        <v>0</v>
      </c>
      <c r="F125" s="11">
        <v>0</v>
      </c>
    </row>
    <row r="126" spans="1:6" ht="58.2" customHeight="1" x14ac:dyDescent="0.25">
      <c r="A126" s="66" t="s">
        <v>286</v>
      </c>
      <c r="B126" s="9" t="s">
        <v>7</v>
      </c>
      <c r="C126" s="16" t="s">
        <v>287</v>
      </c>
      <c r="D126" s="11">
        <f>+D128+D127</f>
        <v>24000</v>
      </c>
      <c r="E126" s="11">
        <f t="shared" ref="E126:F126" si="14">+E128+E127</f>
        <v>20000</v>
      </c>
      <c r="F126" s="11">
        <f t="shared" si="14"/>
        <v>20000</v>
      </c>
    </row>
    <row r="127" spans="1:6" ht="99" customHeight="1" x14ac:dyDescent="0.25">
      <c r="A127" s="66" t="s">
        <v>385</v>
      </c>
      <c r="B127" s="9" t="s">
        <v>386</v>
      </c>
      <c r="C127" s="16" t="s">
        <v>387</v>
      </c>
      <c r="D127" s="11">
        <f>150+3850</f>
        <v>4000</v>
      </c>
      <c r="E127" s="11">
        <v>0</v>
      </c>
      <c r="F127" s="11">
        <v>0</v>
      </c>
    </row>
    <row r="128" spans="1:6" ht="174" customHeight="1" x14ac:dyDescent="0.25">
      <c r="A128" s="66" t="s">
        <v>288</v>
      </c>
      <c r="B128" s="9" t="s">
        <v>173</v>
      </c>
      <c r="C128" s="16" t="s">
        <v>289</v>
      </c>
      <c r="D128" s="11">
        <v>20000</v>
      </c>
      <c r="E128" s="11">
        <v>20000</v>
      </c>
      <c r="F128" s="11">
        <v>20000</v>
      </c>
    </row>
    <row r="129" spans="1:6" ht="41.4" customHeight="1" x14ac:dyDescent="0.25">
      <c r="A129" s="66" t="s">
        <v>302</v>
      </c>
      <c r="B129" s="9" t="s">
        <v>7</v>
      </c>
      <c r="C129" s="16" t="s">
        <v>304</v>
      </c>
      <c r="D129" s="11">
        <f>+D130+D131</f>
        <v>154300</v>
      </c>
      <c r="E129" s="11">
        <f t="shared" ref="E129:F129" si="15">+E130+E131</f>
        <v>10000</v>
      </c>
      <c r="F129" s="11">
        <f t="shared" si="15"/>
        <v>10000</v>
      </c>
    </row>
    <row r="130" spans="1:6" ht="71.400000000000006" customHeight="1" x14ac:dyDescent="0.25">
      <c r="A130" s="66" t="s">
        <v>303</v>
      </c>
      <c r="B130" s="9" t="s">
        <v>325</v>
      </c>
      <c r="C130" s="16" t="s">
        <v>305</v>
      </c>
      <c r="D130" s="11">
        <v>10000</v>
      </c>
      <c r="E130" s="11">
        <v>10000</v>
      </c>
      <c r="F130" s="11">
        <v>10000</v>
      </c>
    </row>
    <row r="131" spans="1:6" ht="71.400000000000006" customHeight="1" x14ac:dyDescent="0.25">
      <c r="A131" s="66" t="s">
        <v>303</v>
      </c>
      <c r="B131" s="9" t="s">
        <v>386</v>
      </c>
      <c r="C131" s="16" t="s">
        <v>305</v>
      </c>
      <c r="D131" s="11">
        <v>144300</v>
      </c>
      <c r="E131" s="11">
        <v>0</v>
      </c>
      <c r="F131" s="11">
        <v>0</v>
      </c>
    </row>
    <row r="132" spans="1:6" ht="57" customHeight="1" x14ac:dyDescent="0.25">
      <c r="A132" s="66" t="s">
        <v>306</v>
      </c>
      <c r="B132" s="9" t="s">
        <v>7</v>
      </c>
      <c r="C132" s="16" t="s">
        <v>308</v>
      </c>
      <c r="D132" s="11">
        <f>+D133+D134</f>
        <v>72700</v>
      </c>
      <c r="E132" s="11">
        <f t="shared" ref="E132:F132" si="16">+E133+E134</f>
        <v>15000</v>
      </c>
      <c r="F132" s="11">
        <f t="shared" si="16"/>
        <v>15000</v>
      </c>
    </row>
    <row r="133" spans="1:6" ht="83.4" customHeight="1" x14ac:dyDescent="0.25">
      <c r="A133" s="66" t="s">
        <v>307</v>
      </c>
      <c r="B133" s="9" t="s">
        <v>325</v>
      </c>
      <c r="C133" s="16" t="s">
        <v>309</v>
      </c>
      <c r="D133" s="11">
        <v>15000</v>
      </c>
      <c r="E133" s="11">
        <v>15000</v>
      </c>
      <c r="F133" s="11">
        <v>15000</v>
      </c>
    </row>
    <row r="134" spans="1:6" ht="82.8" customHeight="1" x14ac:dyDescent="0.25">
      <c r="A134" s="66" t="s">
        <v>307</v>
      </c>
      <c r="B134" s="9" t="s">
        <v>386</v>
      </c>
      <c r="C134" s="16" t="s">
        <v>309</v>
      </c>
      <c r="D134" s="11">
        <f>500+57200</f>
        <v>57700</v>
      </c>
      <c r="E134" s="11">
        <v>0</v>
      </c>
      <c r="F134" s="11">
        <v>0</v>
      </c>
    </row>
    <row r="135" spans="1:6" ht="31.2" customHeight="1" x14ac:dyDescent="0.25">
      <c r="A135" s="66" t="s">
        <v>310</v>
      </c>
      <c r="B135" s="23" t="s">
        <v>7</v>
      </c>
      <c r="C135" s="77" t="s">
        <v>311</v>
      </c>
      <c r="D135" s="11">
        <f>+D136</f>
        <v>131000</v>
      </c>
      <c r="E135" s="11">
        <f>+E136</f>
        <v>131000</v>
      </c>
      <c r="F135" s="11">
        <f>+F136</f>
        <v>131000</v>
      </c>
    </row>
    <row r="136" spans="1:6" ht="60" customHeight="1" x14ac:dyDescent="0.25">
      <c r="A136" s="66" t="s">
        <v>439</v>
      </c>
      <c r="B136" s="23" t="s">
        <v>148</v>
      </c>
      <c r="C136" s="77" t="s">
        <v>326</v>
      </c>
      <c r="D136" s="11">
        <v>131000</v>
      </c>
      <c r="E136" s="11">
        <v>131000</v>
      </c>
      <c r="F136" s="11">
        <v>131000</v>
      </c>
    </row>
    <row r="137" spans="1:6" ht="95.4" customHeight="1" x14ac:dyDescent="0.25">
      <c r="A137" s="68" t="s">
        <v>277</v>
      </c>
      <c r="B137" s="9" t="s">
        <v>7</v>
      </c>
      <c r="C137" s="42" t="s">
        <v>437</v>
      </c>
      <c r="D137" s="11">
        <f>+D140+D138</f>
        <v>4348000</v>
      </c>
      <c r="E137" s="11">
        <f t="shared" ref="E137:F137" si="17">+E140+E138</f>
        <v>4501000</v>
      </c>
      <c r="F137" s="11">
        <f t="shared" si="17"/>
        <v>4665000</v>
      </c>
    </row>
    <row r="138" spans="1:6" ht="54.6" customHeight="1" x14ac:dyDescent="0.25">
      <c r="A138" s="68" t="s">
        <v>329</v>
      </c>
      <c r="B138" s="9" t="s">
        <v>7</v>
      </c>
      <c r="C138" s="42" t="s">
        <v>330</v>
      </c>
      <c r="D138" s="11">
        <f>+D139</f>
        <v>288000</v>
      </c>
      <c r="E138" s="11">
        <f t="shared" ref="E138:F138" si="18">+E139</f>
        <v>288000</v>
      </c>
      <c r="F138" s="11">
        <f t="shared" si="18"/>
        <v>288000</v>
      </c>
    </row>
    <row r="139" spans="1:6" ht="70.2" customHeight="1" x14ac:dyDescent="0.25">
      <c r="A139" s="68" t="s">
        <v>332</v>
      </c>
      <c r="B139" s="9" t="s">
        <v>80</v>
      </c>
      <c r="C139" s="16" t="s">
        <v>331</v>
      </c>
      <c r="D139" s="11">
        <v>288000</v>
      </c>
      <c r="E139" s="11">
        <v>288000</v>
      </c>
      <c r="F139" s="11">
        <v>288000</v>
      </c>
    </row>
    <row r="140" spans="1:6" ht="69.599999999999994" customHeight="1" x14ac:dyDescent="0.25">
      <c r="A140" s="68" t="s">
        <v>438</v>
      </c>
      <c r="B140" s="9" t="s">
        <v>7</v>
      </c>
      <c r="C140" s="12" t="s">
        <v>278</v>
      </c>
      <c r="D140" s="11">
        <f>+D141+D142+D143</f>
        <v>4060000</v>
      </c>
      <c r="E140" s="11">
        <f t="shared" ref="E140:F140" si="19">+E141+E142+E143</f>
        <v>4213000</v>
      </c>
      <c r="F140" s="11">
        <f t="shared" si="19"/>
        <v>4377000</v>
      </c>
    </row>
    <row r="141" spans="1:6" ht="66" x14ac:dyDescent="0.25">
      <c r="A141" s="68" t="s">
        <v>281</v>
      </c>
      <c r="B141" s="9" t="s">
        <v>76</v>
      </c>
      <c r="C141" s="12" t="s">
        <v>280</v>
      </c>
      <c r="D141" s="11">
        <v>75000</v>
      </c>
      <c r="E141" s="11">
        <v>78000</v>
      </c>
      <c r="F141" s="11">
        <v>81000</v>
      </c>
    </row>
    <row r="142" spans="1:6" ht="66" x14ac:dyDescent="0.25">
      <c r="A142" s="68" t="s">
        <v>283</v>
      </c>
      <c r="B142" s="9" t="s">
        <v>76</v>
      </c>
      <c r="C142" s="12" t="s">
        <v>282</v>
      </c>
      <c r="D142" s="11">
        <v>3980000</v>
      </c>
      <c r="E142" s="11">
        <v>4135000</v>
      </c>
      <c r="F142" s="11">
        <v>4296000</v>
      </c>
    </row>
    <row r="143" spans="1:6" ht="59.4" customHeight="1" x14ac:dyDescent="0.25">
      <c r="A143" s="68" t="s">
        <v>379</v>
      </c>
      <c r="B143" s="9" t="s">
        <v>80</v>
      </c>
      <c r="C143" s="12" t="s">
        <v>378</v>
      </c>
      <c r="D143" s="11">
        <v>5000</v>
      </c>
      <c r="E143" s="11">
        <v>0</v>
      </c>
      <c r="F143" s="11">
        <v>0</v>
      </c>
    </row>
    <row r="144" spans="1:6" ht="58.2" customHeight="1" x14ac:dyDescent="0.25">
      <c r="A144" s="68" t="s">
        <v>381</v>
      </c>
      <c r="B144" s="9" t="s">
        <v>7</v>
      </c>
      <c r="C144" s="12" t="s">
        <v>380</v>
      </c>
      <c r="D144" s="11">
        <f>+D145+D150</f>
        <v>1154660</v>
      </c>
      <c r="E144" s="11">
        <f t="shared" ref="E144:F144" si="20">+E145+E151</f>
        <v>0</v>
      </c>
      <c r="F144" s="11">
        <f t="shared" si="20"/>
        <v>0</v>
      </c>
    </row>
    <row r="145" spans="1:29" ht="54.6" customHeight="1" x14ac:dyDescent="0.25">
      <c r="A145" s="68" t="s">
        <v>440</v>
      </c>
      <c r="B145" s="9" t="s">
        <v>7</v>
      </c>
      <c r="C145" s="12" t="s">
        <v>441</v>
      </c>
      <c r="D145" s="11">
        <f>+D146+D148+D147+D149</f>
        <v>1082660</v>
      </c>
      <c r="E145" s="11">
        <f t="shared" ref="E145:F145" si="21">+E146+E148</f>
        <v>0</v>
      </c>
      <c r="F145" s="11">
        <f t="shared" si="21"/>
        <v>0</v>
      </c>
    </row>
    <row r="146" spans="1:29" ht="109.95" customHeight="1" x14ac:dyDescent="0.25">
      <c r="A146" s="68" t="s">
        <v>377</v>
      </c>
      <c r="B146" s="9" t="s">
        <v>382</v>
      </c>
      <c r="C146" s="12" t="s">
        <v>375</v>
      </c>
      <c r="D146" s="11">
        <f>5500+60500</f>
        <v>66000</v>
      </c>
      <c r="E146" s="11">
        <v>0</v>
      </c>
      <c r="F146" s="11">
        <v>0</v>
      </c>
    </row>
    <row r="147" spans="1:29" ht="109.95" customHeight="1" x14ac:dyDescent="0.25">
      <c r="A147" s="68" t="s">
        <v>377</v>
      </c>
      <c r="B147" s="9" t="s">
        <v>14</v>
      </c>
      <c r="C147" s="12" t="s">
        <v>375</v>
      </c>
      <c r="D147" s="11">
        <v>13000</v>
      </c>
      <c r="E147" s="11">
        <v>0</v>
      </c>
      <c r="F147" s="11">
        <v>0</v>
      </c>
    </row>
    <row r="148" spans="1:29" ht="111.6" customHeight="1" x14ac:dyDescent="0.25">
      <c r="A148" s="68" t="s">
        <v>377</v>
      </c>
      <c r="B148" s="9" t="s">
        <v>376</v>
      </c>
      <c r="C148" s="12" t="s">
        <v>375</v>
      </c>
      <c r="D148" s="11">
        <f>220850+779660</f>
        <v>1000510</v>
      </c>
      <c r="E148" s="11">
        <v>0</v>
      </c>
      <c r="F148" s="11">
        <v>0</v>
      </c>
    </row>
    <row r="149" spans="1:29" ht="111.6" customHeight="1" x14ac:dyDescent="0.25">
      <c r="A149" s="68" t="s">
        <v>377</v>
      </c>
      <c r="B149" s="9" t="s">
        <v>457</v>
      </c>
      <c r="C149" s="12" t="s">
        <v>375</v>
      </c>
      <c r="D149" s="11">
        <v>3150</v>
      </c>
      <c r="E149" s="11">
        <v>0</v>
      </c>
      <c r="F149" s="11">
        <v>0</v>
      </c>
    </row>
    <row r="150" spans="1:29" ht="73.2" customHeight="1" x14ac:dyDescent="0.25">
      <c r="A150" s="68" t="s">
        <v>383</v>
      </c>
      <c r="B150" s="9" t="s">
        <v>7</v>
      </c>
      <c r="C150" s="12" t="s">
        <v>384</v>
      </c>
      <c r="D150" s="11">
        <f>+D151</f>
        <v>72000</v>
      </c>
      <c r="E150" s="11">
        <v>0</v>
      </c>
      <c r="F150" s="11">
        <v>0</v>
      </c>
    </row>
    <row r="151" spans="1:29" ht="68.400000000000006" customHeight="1" x14ac:dyDescent="0.25">
      <c r="A151" s="68" t="s">
        <v>383</v>
      </c>
      <c r="B151" s="9" t="s">
        <v>14</v>
      </c>
      <c r="C151" s="12" t="s">
        <v>384</v>
      </c>
      <c r="D151" s="11">
        <f>18000+54000</f>
        <v>72000</v>
      </c>
      <c r="E151" s="11">
        <v>0</v>
      </c>
      <c r="F151" s="11">
        <v>0</v>
      </c>
    </row>
    <row r="152" spans="1:29" ht="18" customHeight="1" x14ac:dyDescent="0.25">
      <c r="A152" s="79" t="s">
        <v>312</v>
      </c>
      <c r="B152" s="23" t="s">
        <v>7</v>
      </c>
      <c r="C152" s="77" t="s">
        <v>313</v>
      </c>
      <c r="D152" s="11">
        <f t="shared" ref="D152:F153" si="22">+D153</f>
        <v>1000</v>
      </c>
      <c r="E152" s="11">
        <f t="shared" si="22"/>
        <v>1000</v>
      </c>
      <c r="F152" s="11">
        <f t="shared" si="22"/>
        <v>1000</v>
      </c>
    </row>
    <row r="153" spans="1:29" ht="31.2" customHeight="1" x14ac:dyDescent="0.25">
      <c r="A153" s="79" t="s">
        <v>314</v>
      </c>
      <c r="B153" s="23" t="s">
        <v>7</v>
      </c>
      <c r="C153" s="77" t="s">
        <v>315</v>
      </c>
      <c r="D153" s="11">
        <f t="shared" si="22"/>
        <v>1000</v>
      </c>
      <c r="E153" s="11">
        <f t="shared" si="22"/>
        <v>1000</v>
      </c>
      <c r="F153" s="11">
        <f t="shared" si="22"/>
        <v>1000</v>
      </c>
    </row>
    <row r="154" spans="1:29" ht="58.8" customHeight="1" x14ac:dyDescent="0.25">
      <c r="A154" s="79" t="s">
        <v>316</v>
      </c>
      <c r="B154" s="23" t="s">
        <v>80</v>
      </c>
      <c r="C154" s="77" t="s">
        <v>317</v>
      </c>
      <c r="D154" s="11">
        <v>1000</v>
      </c>
      <c r="E154" s="11">
        <v>1000</v>
      </c>
      <c r="F154" s="11">
        <v>1000</v>
      </c>
    </row>
    <row r="155" spans="1:29" ht="16.95" customHeight="1" x14ac:dyDescent="0.25">
      <c r="A155" s="68" t="s">
        <v>174</v>
      </c>
      <c r="B155" s="9" t="s">
        <v>7</v>
      </c>
      <c r="C155" s="12" t="s">
        <v>175</v>
      </c>
      <c r="D155" s="11">
        <f t="shared" ref="D155:F157" si="23">+D156</f>
        <v>32000</v>
      </c>
      <c r="E155" s="11">
        <f t="shared" si="23"/>
        <v>16000</v>
      </c>
      <c r="F155" s="11">
        <f t="shared" si="23"/>
        <v>5000</v>
      </c>
    </row>
    <row r="156" spans="1:29" ht="16.95" customHeight="1" x14ac:dyDescent="0.25">
      <c r="A156" s="68" t="s">
        <v>176</v>
      </c>
      <c r="B156" s="9" t="s">
        <v>7</v>
      </c>
      <c r="C156" s="12" t="s">
        <v>177</v>
      </c>
      <c r="D156" s="11">
        <f t="shared" si="23"/>
        <v>32000</v>
      </c>
      <c r="E156" s="11">
        <f t="shared" si="23"/>
        <v>16000</v>
      </c>
      <c r="F156" s="11">
        <f t="shared" si="23"/>
        <v>5000</v>
      </c>
    </row>
    <row r="157" spans="1:29" ht="16.95" customHeight="1" x14ac:dyDescent="0.25">
      <c r="A157" s="68" t="s">
        <v>178</v>
      </c>
      <c r="B157" s="9" t="s">
        <v>7</v>
      </c>
      <c r="C157" s="12" t="s">
        <v>179</v>
      </c>
      <c r="D157" s="11">
        <f>+D158</f>
        <v>32000</v>
      </c>
      <c r="E157" s="11">
        <f t="shared" si="23"/>
        <v>16000</v>
      </c>
      <c r="F157" s="11">
        <f t="shared" si="23"/>
        <v>5000</v>
      </c>
    </row>
    <row r="158" spans="1:29" ht="29.4" customHeight="1" x14ac:dyDescent="0.25">
      <c r="A158" s="68" t="s">
        <v>225</v>
      </c>
      <c r="B158" s="9" t="s">
        <v>76</v>
      </c>
      <c r="C158" s="12" t="s">
        <v>180</v>
      </c>
      <c r="D158" s="11">
        <v>32000</v>
      </c>
      <c r="E158" s="11">
        <v>16000</v>
      </c>
      <c r="F158" s="11">
        <v>5000</v>
      </c>
    </row>
    <row r="159" spans="1:29" ht="18" customHeight="1" x14ac:dyDescent="0.25">
      <c r="A159" s="68" t="s">
        <v>181</v>
      </c>
      <c r="B159" s="9" t="s">
        <v>7</v>
      </c>
      <c r="C159" s="12" t="s">
        <v>182</v>
      </c>
      <c r="D159" s="11">
        <f>+D160+D212+D215+D221</f>
        <v>1861725185.8200002</v>
      </c>
      <c r="E159" s="11">
        <f>+E160+E212</f>
        <v>1644408984.22</v>
      </c>
      <c r="F159" s="11">
        <f>+F160+F212</f>
        <v>1632737779.1700001</v>
      </c>
      <c r="AC159" s="7"/>
    </row>
    <row r="160" spans="1:29" ht="30" customHeight="1" x14ac:dyDescent="0.25">
      <c r="A160" s="74" t="s">
        <v>183</v>
      </c>
      <c r="B160" s="9" t="s">
        <v>7</v>
      </c>
      <c r="C160" s="12" t="s">
        <v>184</v>
      </c>
      <c r="D160" s="11">
        <f>+D184+D161+D164+D209</f>
        <v>1862026354.1300001</v>
      </c>
      <c r="E160" s="11">
        <f>+E184+E161+E164</f>
        <v>1644408984.22</v>
      </c>
      <c r="F160" s="11">
        <f>+F184+F161+F164</f>
        <v>1632737779.1700001</v>
      </c>
    </row>
    <row r="161" spans="1:6" ht="16.95" customHeight="1" x14ac:dyDescent="0.25">
      <c r="A161" s="74" t="s">
        <v>185</v>
      </c>
      <c r="B161" s="9" t="s">
        <v>7</v>
      </c>
      <c r="C161" s="12" t="s">
        <v>226</v>
      </c>
      <c r="D161" s="11">
        <f>+D162</f>
        <v>114265800</v>
      </c>
      <c r="E161" s="11">
        <f>+E162</f>
        <v>90204300</v>
      </c>
      <c r="F161" s="11">
        <f>+F162</f>
        <v>99630000</v>
      </c>
    </row>
    <row r="162" spans="1:6" ht="14.4" customHeight="1" x14ac:dyDescent="0.25">
      <c r="A162" s="75" t="s">
        <v>186</v>
      </c>
      <c r="B162" s="9" t="s">
        <v>7</v>
      </c>
      <c r="C162" s="42" t="s">
        <v>227</v>
      </c>
      <c r="D162" s="11">
        <f>+D163</f>
        <v>114265800</v>
      </c>
      <c r="E162" s="11">
        <f t="shared" ref="E162:F162" si="24">+E163</f>
        <v>90204300</v>
      </c>
      <c r="F162" s="11">
        <f t="shared" si="24"/>
        <v>99630000</v>
      </c>
    </row>
    <row r="163" spans="1:6" ht="28.95" customHeight="1" x14ac:dyDescent="0.25">
      <c r="A163" s="75" t="s">
        <v>388</v>
      </c>
      <c r="B163" s="9" t="s">
        <v>147</v>
      </c>
      <c r="C163" s="12" t="s">
        <v>321</v>
      </c>
      <c r="D163" s="11">
        <f>800+114265000</f>
        <v>114265800</v>
      </c>
      <c r="E163" s="11">
        <f>1000+90203300</f>
        <v>90204300</v>
      </c>
      <c r="F163" s="11">
        <f>800+99629200</f>
        <v>99630000</v>
      </c>
    </row>
    <row r="164" spans="1:6" ht="30" customHeight="1" x14ac:dyDescent="0.25">
      <c r="A164" s="68" t="s">
        <v>187</v>
      </c>
      <c r="B164" s="9" t="s">
        <v>7</v>
      </c>
      <c r="C164" s="9" t="s">
        <v>228</v>
      </c>
      <c r="D164" s="11">
        <f>+D165+D173+D171+D169+D167</f>
        <v>232455154.13</v>
      </c>
      <c r="E164" s="11">
        <f t="shared" ref="E164:F164" si="25">+E165+E173+E171+E169+E167</f>
        <v>90105584.219999999</v>
      </c>
      <c r="F164" s="11">
        <f t="shared" si="25"/>
        <v>68907379.170000002</v>
      </c>
    </row>
    <row r="165" spans="1:6" ht="57" customHeight="1" x14ac:dyDescent="0.25">
      <c r="A165" s="63" t="s">
        <v>328</v>
      </c>
      <c r="B165" s="23" t="s">
        <v>7</v>
      </c>
      <c r="C165" s="23" t="s">
        <v>262</v>
      </c>
      <c r="D165" s="11">
        <f>D166</f>
        <v>5388684.2199999997</v>
      </c>
      <c r="E165" s="11">
        <f>E166</f>
        <v>5388684.2199999997</v>
      </c>
      <c r="F165" s="11">
        <f>F166</f>
        <v>5542579.1699999999</v>
      </c>
    </row>
    <row r="166" spans="1:6" ht="57.6" customHeight="1" x14ac:dyDescent="0.25">
      <c r="A166" s="63" t="s">
        <v>261</v>
      </c>
      <c r="B166" s="9" t="s">
        <v>260</v>
      </c>
      <c r="C166" s="9" t="s">
        <v>259</v>
      </c>
      <c r="D166" s="11">
        <f>5388700-15.78</f>
        <v>5388684.2199999997</v>
      </c>
      <c r="E166" s="11">
        <f>5388700-15.78</f>
        <v>5388684.2199999997</v>
      </c>
      <c r="F166" s="11">
        <f>5542600-20.83</f>
        <v>5542579.1699999999</v>
      </c>
    </row>
    <row r="167" spans="1:6" ht="30" customHeight="1" x14ac:dyDescent="0.25">
      <c r="A167" s="63" t="s">
        <v>409</v>
      </c>
      <c r="B167" s="9" t="s">
        <v>7</v>
      </c>
      <c r="C167" s="9" t="s">
        <v>407</v>
      </c>
      <c r="D167" s="11">
        <f>+D168</f>
        <v>28585684.68</v>
      </c>
      <c r="E167" s="11">
        <f t="shared" ref="E167:F167" si="26">+E168</f>
        <v>0</v>
      </c>
      <c r="F167" s="11">
        <f t="shared" si="26"/>
        <v>0</v>
      </c>
    </row>
    <row r="168" spans="1:6" ht="30" customHeight="1" x14ac:dyDescent="0.25">
      <c r="A168" s="63" t="s">
        <v>408</v>
      </c>
      <c r="B168" s="9" t="s">
        <v>360</v>
      </c>
      <c r="C168" s="9" t="s">
        <v>406</v>
      </c>
      <c r="D168" s="11">
        <v>28585684.68</v>
      </c>
      <c r="E168" s="11">
        <v>0</v>
      </c>
      <c r="F168" s="11">
        <v>0</v>
      </c>
    </row>
    <row r="169" spans="1:6" ht="17.399999999999999" customHeight="1" x14ac:dyDescent="0.25">
      <c r="A169" s="63" t="s">
        <v>390</v>
      </c>
      <c r="B169" s="9" t="s">
        <v>7</v>
      </c>
      <c r="C169" s="9" t="s">
        <v>368</v>
      </c>
      <c r="D169" s="11">
        <f>+D170</f>
        <v>4830435.26</v>
      </c>
      <c r="E169" s="11">
        <f t="shared" ref="E169:F169" si="27">+E170</f>
        <v>0</v>
      </c>
      <c r="F169" s="11">
        <f t="shared" si="27"/>
        <v>0</v>
      </c>
    </row>
    <row r="170" spans="1:6" ht="30.6" customHeight="1" x14ac:dyDescent="0.25">
      <c r="A170" s="63" t="s">
        <v>389</v>
      </c>
      <c r="B170" s="9" t="s">
        <v>260</v>
      </c>
      <c r="C170" s="9" t="s">
        <v>367</v>
      </c>
      <c r="D170" s="11">
        <v>4830435.26</v>
      </c>
      <c r="E170" s="11">
        <v>0</v>
      </c>
      <c r="F170" s="11">
        <v>0</v>
      </c>
    </row>
    <row r="171" spans="1:6" ht="30.6" customHeight="1" x14ac:dyDescent="0.25">
      <c r="A171" s="70" t="s">
        <v>365</v>
      </c>
      <c r="B171" s="9" t="s">
        <v>7</v>
      </c>
      <c r="C171" s="9" t="s">
        <v>366</v>
      </c>
      <c r="D171" s="11">
        <f>+D172</f>
        <v>44263500.969999999</v>
      </c>
      <c r="E171" s="11">
        <f t="shared" ref="E171:F171" si="28">+E172</f>
        <v>0</v>
      </c>
      <c r="F171" s="11">
        <f t="shared" si="28"/>
        <v>0</v>
      </c>
    </row>
    <row r="172" spans="1:6" ht="30.6" customHeight="1" x14ac:dyDescent="0.25">
      <c r="A172" s="63" t="s">
        <v>363</v>
      </c>
      <c r="B172" s="9" t="s">
        <v>80</v>
      </c>
      <c r="C172" s="9" t="s">
        <v>364</v>
      </c>
      <c r="D172" s="11">
        <v>44263500.969999999</v>
      </c>
      <c r="E172" s="11">
        <v>0</v>
      </c>
      <c r="F172" s="11">
        <v>0</v>
      </c>
    </row>
    <row r="173" spans="1:6" ht="15" customHeight="1" x14ac:dyDescent="0.25">
      <c r="A173" s="68" t="s">
        <v>188</v>
      </c>
      <c r="B173" s="9" t="s">
        <v>7</v>
      </c>
      <c r="C173" s="18" t="s">
        <v>229</v>
      </c>
      <c r="D173" s="11">
        <f>+D174</f>
        <v>149386849</v>
      </c>
      <c r="E173" s="11">
        <f>+E174</f>
        <v>84716900</v>
      </c>
      <c r="F173" s="11">
        <f>+F174</f>
        <v>63364800</v>
      </c>
    </row>
    <row r="174" spans="1:6" ht="16.95" customHeight="1" x14ac:dyDescent="0.25">
      <c r="A174" s="68" t="s">
        <v>189</v>
      </c>
      <c r="B174" s="9" t="s">
        <v>7</v>
      </c>
      <c r="C174" s="18" t="s">
        <v>230</v>
      </c>
      <c r="D174" s="11">
        <f>+D176+D181+D180+D177+D182+D183+D178+D175+D179</f>
        <v>149386849</v>
      </c>
      <c r="E174" s="11">
        <f t="shared" ref="E174:F174" si="29">+E176+E181+E180+E177+E182+E183+E178+E175</f>
        <v>84716900</v>
      </c>
      <c r="F174" s="11">
        <f t="shared" si="29"/>
        <v>63364800</v>
      </c>
    </row>
    <row r="175" spans="1:6" ht="44.4" customHeight="1" x14ac:dyDescent="0.25">
      <c r="A175" s="91" t="s">
        <v>391</v>
      </c>
      <c r="B175" s="9" t="s">
        <v>260</v>
      </c>
      <c r="C175" s="18" t="s">
        <v>230</v>
      </c>
      <c r="D175" s="22">
        <v>19200</v>
      </c>
      <c r="E175" s="22">
        <v>28800</v>
      </c>
      <c r="F175" s="22">
        <v>28800</v>
      </c>
    </row>
    <row r="176" spans="1:6" ht="73.2" customHeight="1" x14ac:dyDescent="0.25">
      <c r="A176" s="70" t="s">
        <v>342</v>
      </c>
      <c r="B176" s="9" t="s">
        <v>146</v>
      </c>
      <c r="C176" s="18" t="s">
        <v>230</v>
      </c>
      <c r="D176" s="11">
        <v>2986600</v>
      </c>
      <c r="E176" s="11">
        <v>2986600</v>
      </c>
      <c r="F176" s="11">
        <v>2986600</v>
      </c>
    </row>
    <row r="177" spans="1:23" ht="69" customHeight="1" x14ac:dyDescent="0.25">
      <c r="A177" s="66" t="s">
        <v>392</v>
      </c>
      <c r="B177" s="9" t="s">
        <v>146</v>
      </c>
      <c r="C177" s="18" t="s">
        <v>230</v>
      </c>
      <c r="D177" s="11">
        <v>9611300</v>
      </c>
      <c r="E177" s="11">
        <v>6351200</v>
      </c>
      <c r="F177" s="11">
        <v>6351200</v>
      </c>
    </row>
    <row r="178" spans="1:23" ht="57.6" customHeight="1" x14ac:dyDescent="0.25">
      <c r="A178" s="79" t="s">
        <v>393</v>
      </c>
      <c r="B178" s="9" t="s">
        <v>146</v>
      </c>
      <c r="C178" s="18" t="s">
        <v>230</v>
      </c>
      <c r="D178" s="11">
        <v>4826300</v>
      </c>
      <c r="E178" s="11">
        <v>0</v>
      </c>
      <c r="F178" s="11">
        <v>0</v>
      </c>
    </row>
    <row r="179" spans="1:23" ht="70.2" customHeight="1" x14ac:dyDescent="0.25">
      <c r="A179" s="79" t="s">
        <v>394</v>
      </c>
      <c r="B179" s="9" t="s">
        <v>146</v>
      </c>
      <c r="C179" s="18" t="s">
        <v>230</v>
      </c>
      <c r="D179" s="11">
        <v>6166049</v>
      </c>
      <c r="E179" s="11">
        <v>0</v>
      </c>
      <c r="F179" s="11">
        <v>0</v>
      </c>
    </row>
    <row r="180" spans="1:23" ht="136.19999999999999" customHeight="1" x14ac:dyDescent="0.25">
      <c r="A180" s="92" t="s">
        <v>343</v>
      </c>
      <c r="B180" s="9" t="s">
        <v>147</v>
      </c>
      <c r="C180" s="18" t="s">
        <v>230</v>
      </c>
      <c r="D180" s="11">
        <f>36300800+73332600</f>
        <v>109633400</v>
      </c>
      <c r="E180" s="11">
        <f>802500+56602600</f>
        <v>57405100</v>
      </c>
      <c r="F180" s="11">
        <f>1198800+37799400</f>
        <v>38998200</v>
      </c>
    </row>
    <row r="181" spans="1:23" ht="42.6" customHeight="1" x14ac:dyDescent="0.25">
      <c r="A181" s="70" t="s">
        <v>345</v>
      </c>
      <c r="B181" s="9" t="s">
        <v>148</v>
      </c>
      <c r="C181" s="18" t="s">
        <v>230</v>
      </c>
      <c r="D181" s="11">
        <v>15000000</v>
      </c>
      <c r="E181" s="11">
        <v>15000000</v>
      </c>
      <c r="F181" s="11">
        <v>15000000</v>
      </c>
    </row>
    <row r="182" spans="1:23" ht="69" customHeight="1" x14ac:dyDescent="0.25">
      <c r="A182" s="62" t="s">
        <v>395</v>
      </c>
      <c r="B182" s="9" t="s">
        <v>80</v>
      </c>
      <c r="C182" s="18" t="s">
        <v>230</v>
      </c>
      <c r="D182" s="11">
        <v>1144000</v>
      </c>
      <c r="E182" s="11">
        <v>0</v>
      </c>
      <c r="F182" s="11">
        <v>0</v>
      </c>
    </row>
    <row r="183" spans="1:23" ht="82.8" customHeight="1" x14ac:dyDescent="0.25">
      <c r="A183" s="79" t="s">
        <v>344</v>
      </c>
      <c r="B183" s="9" t="s">
        <v>80</v>
      </c>
      <c r="C183" s="18" t="s">
        <v>230</v>
      </c>
      <c r="D183" s="11">
        <v>0</v>
      </c>
      <c r="E183" s="22">
        <v>2945200</v>
      </c>
      <c r="F183" s="11">
        <v>0</v>
      </c>
    </row>
    <row r="184" spans="1:23" ht="18.600000000000001" customHeight="1" x14ac:dyDescent="0.25">
      <c r="A184" s="68" t="s">
        <v>190</v>
      </c>
      <c r="B184" s="9" t="s">
        <v>7</v>
      </c>
      <c r="C184" s="12" t="s">
        <v>231</v>
      </c>
      <c r="D184" s="11">
        <f>+D185+D187+D205+D201+D203</f>
        <v>1514305400</v>
      </c>
      <c r="E184" s="11">
        <f>+E185+E187+E205+E201</f>
        <v>1464099100</v>
      </c>
      <c r="F184" s="11">
        <f>+F185+F187+F205+F201</f>
        <v>1464200400</v>
      </c>
    </row>
    <row r="185" spans="1:23" s="21" customFormat="1" ht="42.6" customHeight="1" x14ac:dyDescent="0.3">
      <c r="A185" s="68" t="s">
        <v>191</v>
      </c>
      <c r="B185" s="9" t="s">
        <v>7</v>
      </c>
      <c r="C185" s="12" t="s">
        <v>232</v>
      </c>
      <c r="D185" s="11">
        <f>+D186</f>
        <v>59958600</v>
      </c>
      <c r="E185" s="11">
        <f>+E186</f>
        <v>59958600</v>
      </c>
      <c r="F185" s="11">
        <f>+F186</f>
        <v>59958600</v>
      </c>
      <c r="W185" s="6"/>
    </row>
    <row r="186" spans="1:23" s="21" customFormat="1" ht="40.200000000000003" customHeight="1" x14ac:dyDescent="0.3">
      <c r="A186" s="68" t="s">
        <v>192</v>
      </c>
      <c r="B186" s="9" t="s">
        <v>80</v>
      </c>
      <c r="C186" s="12" t="s">
        <v>233</v>
      </c>
      <c r="D186" s="22">
        <v>59958600</v>
      </c>
      <c r="E186" s="22">
        <v>59958600</v>
      </c>
      <c r="F186" s="22">
        <v>59958600</v>
      </c>
      <c r="W186" s="6"/>
    </row>
    <row r="187" spans="1:23" ht="28.8" customHeight="1" x14ac:dyDescent="0.25">
      <c r="A187" s="68" t="s">
        <v>193</v>
      </c>
      <c r="B187" s="9" t="s">
        <v>7</v>
      </c>
      <c r="C187" s="9" t="s">
        <v>234</v>
      </c>
      <c r="D187" s="11">
        <f>+D188</f>
        <v>38077800</v>
      </c>
      <c r="E187" s="11">
        <f>+E188</f>
        <v>35043700</v>
      </c>
      <c r="F187" s="11">
        <f>+F188</f>
        <v>35043700</v>
      </c>
    </row>
    <row r="188" spans="1:23" s="21" customFormat="1" ht="30.6" customHeight="1" x14ac:dyDescent="0.3">
      <c r="A188" s="68" t="s">
        <v>194</v>
      </c>
      <c r="B188" s="9" t="s">
        <v>7</v>
      </c>
      <c r="C188" s="9" t="s">
        <v>235</v>
      </c>
      <c r="D188" s="11">
        <f>SUM(D189:D200)</f>
        <v>38077800</v>
      </c>
      <c r="E188" s="11">
        <f>SUM(E189:E200)</f>
        <v>35043700</v>
      </c>
      <c r="F188" s="11">
        <f>SUM(F189:F200)</f>
        <v>35043700</v>
      </c>
      <c r="W188" s="6"/>
    </row>
    <row r="189" spans="1:23" ht="42" customHeight="1" x14ac:dyDescent="0.25">
      <c r="A189" s="68" t="s">
        <v>404</v>
      </c>
      <c r="B189" s="9" t="s">
        <v>146</v>
      </c>
      <c r="C189" s="9" t="s">
        <v>235</v>
      </c>
      <c r="D189" s="22">
        <v>25089500</v>
      </c>
      <c r="E189" s="22">
        <v>25089500</v>
      </c>
      <c r="F189" s="22">
        <v>25089500</v>
      </c>
    </row>
    <row r="190" spans="1:23" ht="85.2" customHeight="1" x14ac:dyDescent="0.25">
      <c r="A190" s="107" t="s">
        <v>444</v>
      </c>
      <c r="B190" s="9" t="s">
        <v>146</v>
      </c>
      <c r="C190" s="9" t="s">
        <v>235</v>
      </c>
      <c r="D190" s="22">
        <v>12200</v>
      </c>
      <c r="E190" s="22">
        <v>0</v>
      </c>
      <c r="F190" s="22">
        <v>0</v>
      </c>
    </row>
    <row r="191" spans="1:23" ht="33" customHeight="1" x14ac:dyDescent="0.25">
      <c r="A191" s="84" t="s">
        <v>396</v>
      </c>
      <c r="B191" s="9" t="s">
        <v>146</v>
      </c>
      <c r="C191" s="9" t="s">
        <v>235</v>
      </c>
      <c r="D191" s="22">
        <v>3021900</v>
      </c>
      <c r="E191" s="22">
        <v>0</v>
      </c>
      <c r="F191" s="22">
        <v>0</v>
      </c>
    </row>
    <row r="192" spans="1:23" s="21" customFormat="1" ht="43.2" customHeight="1" x14ac:dyDescent="0.3">
      <c r="A192" s="68" t="s">
        <v>399</v>
      </c>
      <c r="B192" s="9" t="s">
        <v>147</v>
      </c>
      <c r="C192" s="9" t="s">
        <v>235</v>
      </c>
      <c r="D192" s="11">
        <v>45900</v>
      </c>
      <c r="E192" s="11">
        <v>45900</v>
      </c>
      <c r="F192" s="11">
        <v>45900</v>
      </c>
      <c r="W192" s="6"/>
    </row>
    <row r="193" spans="1:23" s="21" customFormat="1" ht="33.6" customHeight="1" x14ac:dyDescent="0.3">
      <c r="A193" s="68" t="s">
        <v>195</v>
      </c>
      <c r="B193" s="9" t="s">
        <v>147</v>
      </c>
      <c r="C193" s="9" t="s">
        <v>235</v>
      </c>
      <c r="D193" s="22">
        <v>137700</v>
      </c>
      <c r="E193" s="22">
        <v>137700</v>
      </c>
      <c r="F193" s="22">
        <v>137700</v>
      </c>
      <c r="W193" s="6"/>
    </row>
    <row r="194" spans="1:23" s="21" customFormat="1" ht="57.6" customHeight="1" x14ac:dyDescent="0.3">
      <c r="A194" s="68" t="s">
        <v>397</v>
      </c>
      <c r="B194" s="9" t="s">
        <v>148</v>
      </c>
      <c r="C194" s="9" t="s">
        <v>235</v>
      </c>
      <c r="D194" s="22">
        <v>3303900</v>
      </c>
      <c r="E194" s="22">
        <v>3303900</v>
      </c>
      <c r="F194" s="22">
        <v>3303900</v>
      </c>
      <c r="W194" s="6"/>
    </row>
    <row r="195" spans="1:23" s="21" customFormat="1" ht="28.8" customHeight="1" x14ac:dyDescent="0.3">
      <c r="A195" s="68" t="s">
        <v>398</v>
      </c>
      <c r="B195" s="9" t="s">
        <v>148</v>
      </c>
      <c r="C195" s="9" t="s">
        <v>235</v>
      </c>
      <c r="D195" s="22">
        <v>859500</v>
      </c>
      <c r="E195" s="22">
        <v>859500</v>
      </c>
      <c r="F195" s="22">
        <v>859500</v>
      </c>
      <c r="W195" s="6"/>
    </row>
    <row r="196" spans="1:23" ht="54" customHeight="1" x14ac:dyDescent="0.25">
      <c r="A196" s="68" t="s">
        <v>405</v>
      </c>
      <c r="B196" s="9" t="s">
        <v>148</v>
      </c>
      <c r="C196" s="9" t="s">
        <v>235</v>
      </c>
      <c r="D196" s="22">
        <v>2597400</v>
      </c>
      <c r="E196" s="22">
        <v>2597400</v>
      </c>
      <c r="F196" s="22">
        <v>2597400</v>
      </c>
    </row>
    <row r="197" spans="1:23" s="21" customFormat="1" ht="71.400000000000006" customHeight="1" x14ac:dyDescent="0.3">
      <c r="A197" s="68" t="s">
        <v>196</v>
      </c>
      <c r="B197" s="9" t="s">
        <v>148</v>
      </c>
      <c r="C197" s="9" t="s">
        <v>235</v>
      </c>
      <c r="D197" s="78">
        <v>700</v>
      </c>
      <c r="E197" s="78">
        <v>700</v>
      </c>
      <c r="F197" s="78">
        <v>700</v>
      </c>
      <c r="W197" s="6"/>
    </row>
    <row r="198" spans="1:23" ht="42" customHeight="1" x14ac:dyDescent="0.25">
      <c r="A198" s="68" t="s">
        <v>401</v>
      </c>
      <c r="B198" s="9" t="s">
        <v>148</v>
      </c>
      <c r="C198" s="9" t="s">
        <v>235</v>
      </c>
      <c r="D198" s="22">
        <v>1719000</v>
      </c>
      <c r="E198" s="22">
        <v>1719000</v>
      </c>
      <c r="F198" s="22">
        <v>1719000</v>
      </c>
    </row>
    <row r="199" spans="1:23" ht="30.6" customHeight="1" x14ac:dyDescent="0.25">
      <c r="A199" s="68" t="s">
        <v>402</v>
      </c>
      <c r="B199" s="9" t="s">
        <v>148</v>
      </c>
      <c r="C199" s="9" t="s">
        <v>235</v>
      </c>
      <c r="D199" s="22">
        <v>4900</v>
      </c>
      <c r="E199" s="22">
        <v>4900</v>
      </c>
      <c r="F199" s="22">
        <v>4900</v>
      </c>
    </row>
    <row r="200" spans="1:23" ht="55.2" customHeight="1" x14ac:dyDescent="0.25">
      <c r="A200" s="76" t="s">
        <v>400</v>
      </c>
      <c r="B200" s="9" t="s">
        <v>80</v>
      </c>
      <c r="C200" s="9" t="s">
        <v>235</v>
      </c>
      <c r="D200" s="22">
        <f>705200+580000</f>
        <v>1285200</v>
      </c>
      <c r="E200" s="22">
        <f>705200+580000</f>
        <v>1285200</v>
      </c>
      <c r="F200" s="22">
        <f>705200+580000</f>
        <v>1285200</v>
      </c>
    </row>
    <row r="201" spans="1:23" ht="58.2" customHeight="1" x14ac:dyDescent="0.25">
      <c r="A201" s="68" t="s">
        <v>197</v>
      </c>
      <c r="B201" s="9" t="s">
        <v>7</v>
      </c>
      <c r="C201" s="23" t="s">
        <v>236</v>
      </c>
      <c r="D201" s="22">
        <f>+D202</f>
        <v>11200</v>
      </c>
      <c r="E201" s="22">
        <f>+E202</f>
        <v>12100</v>
      </c>
      <c r="F201" s="22">
        <f>+F202</f>
        <v>113400</v>
      </c>
    </row>
    <row r="202" spans="1:23" ht="57.6" customHeight="1" x14ac:dyDescent="0.25">
      <c r="A202" s="68" t="s">
        <v>198</v>
      </c>
      <c r="B202" s="9" t="s">
        <v>148</v>
      </c>
      <c r="C202" s="23" t="s">
        <v>322</v>
      </c>
      <c r="D202" s="22">
        <v>11200</v>
      </c>
      <c r="E202" s="22">
        <v>12100</v>
      </c>
      <c r="F202" s="22">
        <v>113400</v>
      </c>
    </row>
    <row r="203" spans="1:23" ht="27" customHeight="1" x14ac:dyDescent="0.25">
      <c r="A203" s="68" t="s">
        <v>323</v>
      </c>
      <c r="B203" s="9" t="s">
        <v>7</v>
      </c>
      <c r="C203" s="23" t="s">
        <v>319</v>
      </c>
      <c r="D203" s="22">
        <f>D204</f>
        <v>1278900</v>
      </c>
      <c r="E203" s="22">
        <f>E204</f>
        <v>0</v>
      </c>
      <c r="F203" s="22">
        <f>F204</f>
        <v>0</v>
      </c>
    </row>
    <row r="204" spans="1:23" ht="28.95" customHeight="1" x14ac:dyDescent="0.25">
      <c r="A204" s="68" t="s">
        <v>324</v>
      </c>
      <c r="B204" s="9" t="s">
        <v>148</v>
      </c>
      <c r="C204" s="23" t="s">
        <v>318</v>
      </c>
      <c r="D204" s="22">
        <v>1278900</v>
      </c>
      <c r="E204" s="22">
        <v>0</v>
      </c>
      <c r="F204" s="22">
        <v>0</v>
      </c>
    </row>
    <row r="205" spans="1:23" ht="15" customHeight="1" x14ac:dyDescent="0.25">
      <c r="A205" s="68" t="s">
        <v>199</v>
      </c>
      <c r="B205" s="9" t="s">
        <v>7</v>
      </c>
      <c r="C205" s="12" t="s">
        <v>237</v>
      </c>
      <c r="D205" s="11">
        <f>+D206</f>
        <v>1414978900</v>
      </c>
      <c r="E205" s="11">
        <f>+E206</f>
        <v>1369084700</v>
      </c>
      <c r="F205" s="11">
        <f>+F206</f>
        <v>1369084700</v>
      </c>
    </row>
    <row r="206" spans="1:23" ht="16.8" customHeight="1" x14ac:dyDescent="0.25">
      <c r="A206" s="68" t="s">
        <v>200</v>
      </c>
      <c r="B206" s="9" t="s">
        <v>7</v>
      </c>
      <c r="C206" s="12" t="s">
        <v>238</v>
      </c>
      <c r="D206" s="11">
        <f>+D207+D208</f>
        <v>1414978900</v>
      </c>
      <c r="E206" s="11">
        <f>+E207+E208</f>
        <v>1369084700</v>
      </c>
      <c r="F206" s="11">
        <f>+F207+F208</f>
        <v>1369084700</v>
      </c>
    </row>
    <row r="207" spans="1:23" ht="81.599999999999994" customHeight="1" x14ac:dyDescent="0.25">
      <c r="A207" s="68" t="s">
        <v>403</v>
      </c>
      <c r="B207" s="9" t="s">
        <v>146</v>
      </c>
      <c r="C207" s="12" t="s">
        <v>258</v>
      </c>
      <c r="D207" s="20">
        <f>13385600+656480900</f>
        <v>669866500</v>
      </c>
      <c r="E207" s="20">
        <v>656480900</v>
      </c>
      <c r="F207" s="20">
        <v>656480900</v>
      </c>
    </row>
    <row r="208" spans="1:23" ht="56.4" customHeight="1" x14ac:dyDescent="0.25">
      <c r="A208" s="68" t="s">
        <v>201</v>
      </c>
      <c r="B208" s="9" t="s">
        <v>146</v>
      </c>
      <c r="C208" s="12" t="s">
        <v>238</v>
      </c>
      <c r="D208" s="20">
        <f>32508600+712603800</f>
        <v>745112400</v>
      </c>
      <c r="E208" s="20">
        <v>712603800</v>
      </c>
      <c r="F208" s="20">
        <v>712603800</v>
      </c>
    </row>
    <row r="209" spans="1:6" ht="15.6" customHeight="1" x14ac:dyDescent="0.25">
      <c r="A209" s="68" t="s">
        <v>369</v>
      </c>
      <c r="B209" s="9" t="s">
        <v>7</v>
      </c>
      <c r="C209" s="12" t="s">
        <v>370</v>
      </c>
      <c r="D209" s="20">
        <f>+D210</f>
        <v>1000000</v>
      </c>
      <c r="E209" s="20">
        <f t="shared" ref="E209:F209" si="30">+E210</f>
        <v>0</v>
      </c>
      <c r="F209" s="20">
        <f t="shared" si="30"/>
        <v>0</v>
      </c>
    </row>
    <row r="210" spans="1:6" ht="31.2" customHeight="1" x14ac:dyDescent="0.25">
      <c r="A210" s="68" t="s">
        <v>371</v>
      </c>
      <c r="B210" s="9" t="s">
        <v>7</v>
      </c>
      <c r="C210" s="12" t="s">
        <v>372</v>
      </c>
      <c r="D210" s="20">
        <f>+D211</f>
        <v>1000000</v>
      </c>
      <c r="E210" s="20">
        <f t="shared" ref="E210:F210" si="31">+E211</f>
        <v>0</v>
      </c>
      <c r="F210" s="20">
        <f t="shared" si="31"/>
        <v>0</v>
      </c>
    </row>
    <row r="211" spans="1:6" ht="30.6" customHeight="1" x14ac:dyDescent="0.25">
      <c r="A211" s="68" t="s">
        <v>373</v>
      </c>
      <c r="B211" s="9" t="s">
        <v>260</v>
      </c>
      <c r="C211" s="12" t="s">
        <v>374</v>
      </c>
      <c r="D211" s="20">
        <v>1000000</v>
      </c>
      <c r="E211" s="20">
        <v>0</v>
      </c>
      <c r="F211" s="20">
        <v>0</v>
      </c>
    </row>
    <row r="212" spans="1:6" ht="16.2" customHeight="1" x14ac:dyDescent="0.25">
      <c r="A212" s="70" t="s">
        <v>202</v>
      </c>
      <c r="B212" s="9" t="s">
        <v>7</v>
      </c>
      <c r="C212" s="16" t="s">
        <v>244</v>
      </c>
      <c r="D212" s="24">
        <f t="shared" ref="D212:F213" si="32">+D213</f>
        <v>3064490</v>
      </c>
      <c r="E212" s="24">
        <f t="shared" si="32"/>
        <v>0</v>
      </c>
      <c r="F212" s="24">
        <f t="shared" si="32"/>
        <v>0</v>
      </c>
    </row>
    <row r="213" spans="1:6" ht="19.2" customHeight="1" x14ac:dyDescent="0.25">
      <c r="A213" s="70" t="s">
        <v>246</v>
      </c>
      <c r="B213" s="9" t="s">
        <v>7</v>
      </c>
      <c r="C213" s="16" t="s">
        <v>245</v>
      </c>
      <c r="D213" s="24">
        <f t="shared" si="32"/>
        <v>3064490</v>
      </c>
      <c r="E213" s="24">
        <f t="shared" si="32"/>
        <v>0</v>
      </c>
      <c r="F213" s="24">
        <f t="shared" si="32"/>
        <v>0</v>
      </c>
    </row>
    <row r="214" spans="1:6" ht="21.6" customHeight="1" x14ac:dyDescent="0.25">
      <c r="A214" s="70" t="s">
        <v>203</v>
      </c>
      <c r="B214" s="9" t="s">
        <v>148</v>
      </c>
      <c r="C214" s="18" t="s">
        <v>239</v>
      </c>
      <c r="D214" s="24">
        <f>3015000+49490</f>
        <v>3064490</v>
      </c>
      <c r="E214" s="20">
        <v>0</v>
      </c>
      <c r="F214" s="20">
        <v>0</v>
      </c>
    </row>
    <row r="215" spans="1:6" ht="43.95" customHeight="1" x14ac:dyDescent="0.25">
      <c r="A215" s="62" t="s">
        <v>411</v>
      </c>
      <c r="B215" s="9" t="s">
        <v>7</v>
      </c>
      <c r="C215" s="85" t="s">
        <v>346</v>
      </c>
      <c r="D215" s="24">
        <f>+D216</f>
        <v>236230</v>
      </c>
      <c r="E215" s="24">
        <f t="shared" ref="E215:F215" si="33">+E216</f>
        <v>0</v>
      </c>
      <c r="F215" s="24">
        <f t="shared" si="33"/>
        <v>0</v>
      </c>
    </row>
    <row r="216" spans="1:6" ht="71.400000000000006" customHeight="1" x14ac:dyDescent="0.25">
      <c r="A216" s="62" t="s">
        <v>347</v>
      </c>
      <c r="B216" s="9" t="s">
        <v>7</v>
      </c>
      <c r="C216" s="85" t="s">
        <v>348</v>
      </c>
      <c r="D216" s="24">
        <f>+D217</f>
        <v>236230</v>
      </c>
      <c r="E216" s="24">
        <f>+E218</f>
        <v>0</v>
      </c>
      <c r="F216" s="24">
        <f>+F218</f>
        <v>0</v>
      </c>
    </row>
    <row r="217" spans="1:6" ht="67.95" customHeight="1" x14ac:dyDescent="0.25">
      <c r="A217" s="62" t="s">
        <v>349</v>
      </c>
      <c r="B217" s="9" t="s">
        <v>7</v>
      </c>
      <c r="C217" s="85" t="s">
        <v>350</v>
      </c>
      <c r="D217" s="24">
        <f>+D218</f>
        <v>236230</v>
      </c>
      <c r="E217" s="24">
        <v>0</v>
      </c>
      <c r="F217" s="24">
        <v>0</v>
      </c>
    </row>
    <row r="218" spans="1:6" ht="30" customHeight="1" x14ac:dyDescent="0.25">
      <c r="A218" s="62" t="s">
        <v>410</v>
      </c>
      <c r="B218" s="9" t="s">
        <v>7</v>
      </c>
      <c r="C218" s="86" t="s">
        <v>351</v>
      </c>
      <c r="D218" s="24">
        <f>+D219+D220</f>
        <v>236230</v>
      </c>
      <c r="E218" s="24">
        <f t="shared" ref="E218:F218" si="34">+E219</f>
        <v>0</v>
      </c>
      <c r="F218" s="24">
        <f t="shared" si="34"/>
        <v>0</v>
      </c>
    </row>
    <row r="219" spans="1:6" ht="29.4" customHeight="1" x14ac:dyDescent="0.25">
      <c r="A219" s="62" t="s">
        <v>352</v>
      </c>
      <c r="B219" s="9" t="s">
        <v>148</v>
      </c>
      <c r="C219" s="85" t="s">
        <v>353</v>
      </c>
      <c r="D219" s="11">
        <f>44620+167909</f>
        <v>212529</v>
      </c>
      <c r="E219" s="11">
        <v>0</v>
      </c>
      <c r="F219" s="11">
        <v>0</v>
      </c>
    </row>
    <row r="220" spans="1:6" ht="29.4" customHeight="1" x14ac:dyDescent="0.25">
      <c r="A220" s="62" t="s">
        <v>352</v>
      </c>
      <c r="B220" s="9" t="s">
        <v>80</v>
      </c>
      <c r="C220" s="85" t="s">
        <v>353</v>
      </c>
      <c r="D220" s="11">
        <v>23701</v>
      </c>
      <c r="E220" s="11">
        <v>0</v>
      </c>
      <c r="F220" s="11">
        <v>0</v>
      </c>
    </row>
    <row r="221" spans="1:6" ht="26.4" x14ac:dyDescent="0.25">
      <c r="A221" s="62" t="s">
        <v>354</v>
      </c>
      <c r="B221" s="9" t="s">
        <v>7</v>
      </c>
      <c r="C221" s="85" t="s">
        <v>355</v>
      </c>
      <c r="D221" s="24">
        <f>+D222</f>
        <v>-3601888.31</v>
      </c>
      <c r="E221" s="24">
        <f t="shared" ref="E221:F221" si="35">+E222</f>
        <v>0</v>
      </c>
      <c r="F221" s="24">
        <f t="shared" si="35"/>
        <v>0</v>
      </c>
    </row>
    <row r="222" spans="1:6" ht="40.200000000000003" customHeight="1" x14ac:dyDescent="0.25">
      <c r="A222" s="62" t="s">
        <v>413</v>
      </c>
      <c r="B222" s="9" t="s">
        <v>7</v>
      </c>
      <c r="C222" s="85" t="s">
        <v>412</v>
      </c>
      <c r="D222" s="24">
        <f>+D223+D224+D225+D226+D227+D228+D229</f>
        <v>-3601888.31</v>
      </c>
      <c r="E222" s="24">
        <f t="shared" ref="E222:F222" si="36">+E223+E224+E225+E226+E227+E228+E229</f>
        <v>0</v>
      </c>
      <c r="F222" s="24">
        <f t="shared" si="36"/>
        <v>0</v>
      </c>
    </row>
    <row r="223" spans="1:6" ht="43.8" customHeight="1" x14ac:dyDescent="0.25">
      <c r="A223" s="90" t="s">
        <v>356</v>
      </c>
      <c r="B223" s="9" t="s">
        <v>148</v>
      </c>
      <c r="C223" s="88" t="s">
        <v>357</v>
      </c>
      <c r="D223" s="11">
        <f>-12583.17-44620-167909</f>
        <v>-225112.16999999998</v>
      </c>
      <c r="E223" s="20">
        <v>0</v>
      </c>
      <c r="F223" s="20">
        <v>0</v>
      </c>
    </row>
    <row r="224" spans="1:6" ht="40.799999999999997" customHeight="1" x14ac:dyDescent="0.25">
      <c r="A224" s="87" t="s">
        <v>361</v>
      </c>
      <c r="B224" s="9" t="s">
        <v>360</v>
      </c>
      <c r="C224" s="88" t="s">
        <v>362</v>
      </c>
      <c r="D224" s="11">
        <f>-399301.34-535210.33</f>
        <v>-934511.66999999993</v>
      </c>
      <c r="E224" s="20">
        <v>0</v>
      </c>
      <c r="F224" s="20">
        <v>0</v>
      </c>
    </row>
    <row r="225" spans="1:31" ht="42" customHeight="1" x14ac:dyDescent="0.25">
      <c r="A225" s="87" t="s">
        <v>358</v>
      </c>
      <c r="B225" s="9" t="s">
        <v>260</v>
      </c>
      <c r="C225" s="88" t="s">
        <v>359</v>
      </c>
      <c r="D225" s="11">
        <v>-1014393.91</v>
      </c>
      <c r="E225" s="20">
        <v>0</v>
      </c>
      <c r="F225" s="20">
        <v>0</v>
      </c>
    </row>
    <row r="226" spans="1:31" ht="43.2" customHeight="1" x14ac:dyDescent="0.25">
      <c r="A226" s="87" t="s">
        <v>358</v>
      </c>
      <c r="B226" s="9" t="s">
        <v>146</v>
      </c>
      <c r="C226" s="88" t="s">
        <v>359</v>
      </c>
      <c r="D226" s="11">
        <v>-2063.58</v>
      </c>
      <c r="E226" s="20">
        <v>0</v>
      </c>
      <c r="F226" s="20">
        <v>0</v>
      </c>
    </row>
    <row r="227" spans="1:31" ht="39.6" x14ac:dyDescent="0.25">
      <c r="A227" s="87" t="s">
        <v>358</v>
      </c>
      <c r="B227" s="9" t="s">
        <v>147</v>
      </c>
      <c r="C227" s="88" t="s">
        <v>359</v>
      </c>
      <c r="D227" s="11">
        <f>-1.01-0.01</f>
        <v>-1.02</v>
      </c>
      <c r="E227" s="20">
        <v>0</v>
      </c>
      <c r="F227" s="20">
        <v>0</v>
      </c>
    </row>
    <row r="228" spans="1:31" ht="39.6" x14ac:dyDescent="0.25">
      <c r="A228" s="87" t="s">
        <v>358</v>
      </c>
      <c r="B228" s="9" t="s">
        <v>148</v>
      </c>
      <c r="C228" s="88" t="s">
        <v>359</v>
      </c>
      <c r="D228" s="11">
        <f>-3075-0.03-153.91-59.36</f>
        <v>-3288.3</v>
      </c>
      <c r="E228" s="20">
        <v>0</v>
      </c>
      <c r="F228" s="20">
        <v>0</v>
      </c>
    </row>
    <row r="229" spans="1:31" ht="39.6" x14ac:dyDescent="0.25">
      <c r="A229" s="87" t="s">
        <v>358</v>
      </c>
      <c r="B229" s="9" t="s">
        <v>80</v>
      </c>
      <c r="C229" s="88" t="s">
        <v>359</v>
      </c>
      <c r="D229" s="11">
        <f>-300-1382054.83-16461.83-23701</f>
        <v>-1422517.6600000001</v>
      </c>
      <c r="E229" s="20">
        <v>0</v>
      </c>
      <c r="F229" s="20">
        <v>0</v>
      </c>
    </row>
    <row r="230" spans="1:31" s="25" customFormat="1" ht="13.8" x14ac:dyDescent="0.25">
      <c r="A230" s="68" t="s">
        <v>204</v>
      </c>
      <c r="B230" s="9"/>
      <c r="C230" s="12"/>
      <c r="D230" s="11">
        <f>+D10+D159</f>
        <v>2704557051.8200002</v>
      </c>
      <c r="E230" s="11">
        <f>+E10+E159</f>
        <v>2470776287.2200003</v>
      </c>
      <c r="F230" s="11">
        <f>+F10+F159</f>
        <v>2492958137.1700001</v>
      </c>
      <c r="W230" s="53"/>
      <c r="AE230" s="89"/>
    </row>
    <row r="231" spans="1:31" s="26" customFormat="1" ht="31.95" customHeight="1" x14ac:dyDescent="0.25">
      <c r="A231" s="68" t="s">
        <v>205</v>
      </c>
      <c r="B231" s="9" t="s">
        <v>7</v>
      </c>
      <c r="C231" s="12" t="s">
        <v>436</v>
      </c>
      <c r="D231" s="11">
        <f>+D232+D243+D237</f>
        <v>42336450.100000001</v>
      </c>
      <c r="E231" s="11">
        <f>+E232+E243+E237</f>
        <v>22608358</v>
      </c>
      <c r="F231" s="11">
        <f>+F232+F243+F237</f>
        <v>47647310</v>
      </c>
      <c r="U231" s="27"/>
      <c r="V231" s="27"/>
      <c r="W231" s="54"/>
      <c r="X231" s="27"/>
      <c r="Y231" s="27"/>
    </row>
    <row r="232" spans="1:31" ht="19.2" customHeight="1" x14ac:dyDescent="0.25">
      <c r="A232" s="68" t="s">
        <v>414</v>
      </c>
      <c r="B232" s="9" t="s">
        <v>7</v>
      </c>
      <c r="C232" s="12" t="s">
        <v>206</v>
      </c>
      <c r="D232" s="11">
        <f>+D233+D235</f>
        <v>86894830.200000003</v>
      </c>
      <c r="E232" s="11">
        <f>+E233+E235</f>
        <v>65583272.719999999</v>
      </c>
      <c r="F232" s="11">
        <f>+F233+F235</f>
        <v>69079224.719999999</v>
      </c>
    </row>
    <row r="233" spans="1:31" s="27" customFormat="1" ht="27" customHeight="1" x14ac:dyDescent="0.25">
      <c r="A233" s="68" t="s">
        <v>415</v>
      </c>
      <c r="B233" s="9" t="s">
        <v>7</v>
      </c>
      <c r="C233" s="12" t="s">
        <v>207</v>
      </c>
      <c r="D233" s="11">
        <f>+D234</f>
        <v>87744830.200000003</v>
      </c>
      <c r="E233" s="11">
        <f>+E234</f>
        <v>253728102.91999999</v>
      </c>
      <c r="F233" s="11">
        <f>+F234</f>
        <v>322807327.63999999</v>
      </c>
      <c r="W233" s="54"/>
    </row>
    <row r="234" spans="1:31" s="26" customFormat="1" ht="28.2" customHeight="1" x14ac:dyDescent="0.25">
      <c r="A234" s="68" t="s">
        <v>416</v>
      </c>
      <c r="B234" s="9" t="s">
        <v>147</v>
      </c>
      <c r="C234" s="12" t="s">
        <v>208</v>
      </c>
      <c r="D234" s="11">
        <v>87744830.200000003</v>
      </c>
      <c r="E234" s="11">
        <v>253728102.91999999</v>
      </c>
      <c r="F234" s="11">
        <v>322807327.63999999</v>
      </c>
      <c r="U234" s="27"/>
      <c r="V234" s="27"/>
      <c r="W234" s="54"/>
      <c r="X234" s="27"/>
      <c r="Y234" s="27"/>
    </row>
    <row r="235" spans="1:31" s="26" customFormat="1" ht="28.95" customHeight="1" x14ac:dyDescent="0.25">
      <c r="A235" s="68" t="s">
        <v>417</v>
      </c>
      <c r="B235" s="9" t="s">
        <v>7</v>
      </c>
      <c r="C235" s="12" t="s">
        <v>209</v>
      </c>
      <c r="D235" s="11">
        <f>+D236</f>
        <v>-850000</v>
      </c>
      <c r="E235" s="11">
        <f>+E236</f>
        <v>-188144830.19999999</v>
      </c>
      <c r="F235" s="11">
        <f>+F236</f>
        <v>-253728102.91999999</v>
      </c>
      <c r="U235" s="27"/>
      <c r="V235" s="27"/>
      <c r="W235" s="54"/>
      <c r="X235" s="27"/>
      <c r="Y235" s="27"/>
    </row>
    <row r="236" spans="1:31" s="26" customFormat="1" ht="27" customHeight="1" x14ac:dyDescent="0.25">
      <c r="A236" s="68" t="s">
        <v>435</v>
      </c>
      <c r="B236" s="9" t="s">
        <v>147</v>
      </c>
      <c r="C236" s="12" t="s">
        <v>210</v>
      </c>
      <c r="D236" s="11">
        <v>-850000</v>
      </c>
      <c r="E236" s="11">
        <v>-188144830.19999999</v>
      </c>
      <c r="F236" s="11">
        <v>-253728102.91999999</v>
      </c>
      <c r="U236" s="27"/>
      <c r="V236" s="27"/>
      <c r="W236" s="54"/>
      <c r="X236" s="27"/>
      <c r="Y236" s="27"/>
    </row>
    <row r="237" spans="1:31" s="26" customFormat="1" ht="27" customHeight="1" x14ac:dyDescent="0.25">
      <c r="A237" s="93" t="s">
        <v>418</v>
      </c>
      <c r="B237" s="9" t="s">
        <v>7</v>
      </c>
      <c r="C237" s="94" t="s">
        <v>211</v>
      </c>
      <c r="D237" s="11">
        <f>+D238</f>
        <v>-54589487.100000001</v>
      </c>
      <c r="E237" s="11">
        <f>+E238</f>
        <v>-42974914.719999999</v>
      </c>
      <c r="F237" s="11">
        <f>+F238</f>
        <v>-21431914.719999999</v>
      </c>
      <c r="U237" s="27"/>
      <c r="V237" s="27"/>
      <c r="W237" s="54"/>
      <c r="X237" s="27"/>
      <c r="Y237" s="27"/>
    </row>
    <row r="238" spans="1:31" s="26" customFormat="1" ht="29.4" customHeight="1" x14ac:dyDescent="0.25">
      <c r="A238" s="93" t="s">
        <v>419</v>
      </c>
      <c r="B238" s="9" t="s">
        <v>7</v>
      </c>
      <c r="C238" s="94" t="s">
        <v>212</v>
      </c>
      <c r="D238" s="11">
        <f>+D241+D239</f>
        <v>-54589487.100000001</v>
      </c>
      <c r="E238" s="11">
        <f>+E241+E239</f>
        <v>-42974914.719999999</v>
      </c>
      <c r="F238" s="11">
        <f>+F241+F239</f>
        <v>-21431914.719999999</v>
      </c>
      <c r="U238" s="27"/>
      <c r="V238" s="27"/>
      <c r="W238" s="54"/>
      <c r="X238" s="27"/>
      <c r="Y238" s="27"/>
    </row>
    <row r="239" spans="1:31" s="26" customFormat="1" ht="33" hidden="1" customHeight="1" x14ac:dyDescent="0.25">
      <c r="A239" s="93" t="s">
        <v>420</v>
      </c>
      <c r="B239" s="9" t="s">
        <v>7</v>
      </c>
      <c r="C239" s="94" t="s">
        <v>273</v>
      </c>
      <c r="D239" s="11">
        <f>+D240</f>
        <v>0</v>
      </c>
      <c r="E239" s="11">
        <f>+E240</f>
        <v>0</v>
      </c>
      <c r="F239" s="11">
        <f>+F240</f>
        <v>0</v>
      </c>
      <c r="U239" s="27"/>
      <c r="V239" s="27"/>
      <c r="W239" s="27"/>
      <c r="X239" s="27"/>
      <c r="Y239" s="27"/>
    </row>
    <row r="240" spans="1:31" s="26" customFormat="1" ht="42" hidden="1" customHeight="1" x14ac:dyDescent="0.25">
      <c r="A240" s="93" t="s">
        <v>421</v>
      </c>
      <c r="B240" s="9" t="s">
        <v>147</v>
      </c>
      <c r="C240" s="94" t="s">
        <v>274</v>
      </c>
      <c r="D240" s="11"/>
      <c r="E240" s="11"/>
      <c r="F240" s="11"/>
      <c r="U240" s="27"/>
      <c r="V240" s="27"/>
      <c r="W240" s="27"/>
      <c r="X240" s="27"/>
      <c r="Y240" s="27"/>
    </row>
    <row r="241" spans="1:25" s="26" customFormat="1" ht="41.4" customHeight="1" x14ac:dyDescent="0.25">
      <c r="A241" s="70" t="s">
        <v>422</v>
      </c>
      <c r="B241" s="95" t="s">
        <v>7</v>
      </c>
      <c r="C241" s="96" t="s">
        <v>213</v>
      </c>
      <c r="D241" s="11">
        <f>+D242</f>
        <v>-54589487.100000001</v>
      </c>
      <c r="E241" s="11">
        <f>+E242</f>
        <v>-42974914.719999999</v>
      </c>
      <c r="F241" s="11">
        <f>+F242</f>
        <v>-21431914.719999999</v>
      </c>
      <c r="U241" s="27"/>
      <c r="V241" s="27"/>
      <c r="W241" s="54"/>
      <c r="X241" s="27"/>
      <c r="Y241" s="27"/>
    </row>
    <row r="242" spans="1:25" s="26" customFormat="1" ht="40.950000000000003" customHeight="1" x14ac:dyDescent="0.25">
      <c r="A242" s="70" t="s">
        <v>423</v>
      </c>
      <c r="B242" s="95">
        <v>905</v>
      </c>
      <c r="C242" s="96" t="s">
        <v>214</v>
      </c>
      <c r="D242" s="11">
        <v>-54589487.100000001</v>
      </c>
      <c r="E242" s="11">
        <v>-42974914.719999999</v>
      </c>
      <c r="F242" s="11">
        <v>-21431914.719999999</v>
      </c>
      <c r="U242" s="27"/>
      <c r="V242" s="27"/>
      <c r="W242" s="54"/>
      <c r="X242" s="27"/>
      <c r="Y242" s="27"/>
    </row>
    <row r="243" spans="1:25" s="27" customFormat="1" ht="16.2" customHeight="1" x14ac:dyDescent="0.25">
      <c r="A243" s="68" t="s">
        <v>434</v>
      </c>
      <c r="B243" s="9" t="s">
        <v>7</v>
      </c>
      <c r="C243" s="12" t="s">
        <v>215</v>
      </c>
      <c r="D243" s="11">
        <f>D248+D244</f>
        <v>10031107</v>
      </c>
      <c r="E243" s="11">
        <f>E248+E244</f>
        <v>0</v>
      </c>
      <c r="F243" s="11">
        <f>F248+F244</f>
        <v>0</v>
      </c>
      <c r="W243" s="54"/>
    </row>
    <row r="244" spans="1:25" s="27" customFormat="1" ht="19.95" customHeight="1" x14ac:dyDescent="0.25">
      <c r="A244" s="68" t="s">
        <v>433</v>
      </c>
      <c r="B244" s="9" t="s">
        <v>7</v>
      </c>
      <c r="C244" s="12" t="s">
        <v>216</v>
      </c>
      <c r="D244" s="11">
        <f>D245</f>
        <v>-2792301882.02</v>
      </c>
      <c r="E244" s="11">
        <f>E245</f>
        <v>-2724504390.1399999</v>
      </c>
      <c r="F244" s="11">
        <f>F245</f>
        <v>-2815765464.8099999</v>
      </c>
      <c r="W244" s="54"/>
    </row>
    <row r="245" spans="1:25" s="27" customFormat="1" ht="21.6" customHeight="1" x14ac:dyDescent="0.25">
      <c r="A245" s="68" t="s">
        <v>432</v>
      </c>
      <c r="B245" s="9" t="s">
        <v>7</v>
      </c>
      <c r="C245" s="12" t="s">
        <v>217</v>
      </c>
      <c r="D245" s="11">
        <f>+D246</f>
        <v>-2792301882.02</v>
      </c>
      <c r="E245" s="11">
        <f>+E246</f>
        <v>-2724504390.1399999</v>
      </c>
      <c r="F245" s="11">
        <f>+F246</f>
        <v>-2815765464.8099999</v>
      </c>
      <c r="W245" s="54"/>
    </row>
    <row r="246" spans="1:25" s="26" customFormat="1" ht="22.2" customHeight="1" x14ac:dyDescent="0.25">
      <c r="A246" s="68" t="s">
        <v>431</v>
      </c>
      <c r="B246" s="9" t="s">
        <v>7</v>
      </c>
      <c r="C246" s="12" t="s">
        <v>218</v>
      </c>
      <c r="D246" s="11">
        <f>D247</f>
        <v>-2792301882.02</v>
      </c>
      <c r="E246" s="11">
        <f>E247</f>
        <v>-2724504390.1399999</v>
      </c>
      <c r="F246" s="11">
        <f>F247</f>
        <v>-2815765464.8099999</v>
      </c>
      <c r="U246" s="27"/>
      <c r="V246" s="27"/>
      <c r="W246" s="54"/>
      <c r="X246" s="27"/>
      <c r="Y246" s="27"/>
    </row>
    <row r="247" spans="1:25" s="27" customFormat="1" ht="31.2" customHeight="1" x14ac:dyDescent="0.25">
      <c r="A247" s="68" t="s">
        <v>430</v>
      </c>
      <c r="B247" s="9" t="s">
        <v>7</v>
      </c>
      <c r="C247" s="12" t="s">
        <v>219</v>
      </c>
      <c r="D247" s="11">
        <v>-2792301882.02</v>
      </c>
      <c r="E247" s="11">
        <v>-2724504390.1399999</v>
      </c>
      <c r="F247" s="11">
        <v>-2815765464.8099999</v>
      </c>
      <c r="W247" s="54"/>
    </row>
    <row r="248" spans="1:25" s="27" customFormat="1" ht="23.4" customHeight="1" x14ac:dyDescent="0.25">
      <c r="A248" s="68" t="s">
        <v>429</v>
      </c>
      <c r="B248" s="9" t="s">
        <v>7</v>
      </c>
      <c r="C248" s="12" t="s">
        <v>220</v>
      </c>
      <c r="D248" s="11">
        <f t="shared" ref="D248:F250" si="37">D249</f>
        <v>2802332989.02</v>
      </c>
      <c r="E248" s="11">
        <f t="shared" si="37"/>
        <v>2724504390.1399999</v>
      </c>
      <c r="F248" s="11">
        <f t="shared" si="37"/>
        <v>2815765464.8099999</v>
      </c>
      <c r="W248" s="54"/>
    </row>
    <row r="249" spans="1:25" s="27" customFormat="1" ht="16.2" customHeight="1" x14ac:dyDescent="0.25">
      <c r="A249" s="68" t="s">
        <v>428</v>
      </c>
      <c r="B249" s="9" t="s">
        <v>7</v>
      </c>
      <c r="C249" s="12" t="s">
        <v>221</v>
      </c>
      <c r="D249" s="11">
        <f t="shared" si="37"/>
        <v>2802332989.02</v>
      </c>
      <c r="E249" s="11">
        <f t="shared" si="37"/>
        <v>2724504390.1399999</v>
      </c>
      <c r="F249" s="11">
        <f t="shared" si="37"/>
        <v>2815765464.8099999</v>
      </c>
      <c r="W249" s="54"/>
    </row>
    <row r="250" spans="1:25" s="27" customFormat="1" ht="20.399999999999999" customHeight="1" x14ac:dyDescent="0.25">
      <c r="A250" s="68" t="s">
        <v>427</v>
      </c>
      <c r="B250" s="9" t="s">
        <v>7</v>
      </c>
      <c r="C250" s="12" t="s">
        <v>222</v>
      </c>
      <c r="D250" s="11">
        <f t="shared" si="37"/>
        <v>2802332989.02</v>
      </c>
      <c r="E250" s="11">
        <f t="shared" si="37"/>
        <v>2724504390.1399999</v>
      </c>
      <c r="F250" s="11">
        <f t="shared" si="37"/>
        <v>2815765464.8099999</v>
      </c>
      <c r="W250" s="54"/>
    </row>
    <row r="251" spans="1:25" s="27" customFormat="1" ht="32.4" customHeight="1" x14ac:dyDescent="0.25">
      <c r="A251" s="68" t="s">
        <v>327</v>
      </c>
      <c r="B251" s="9" t="s">
        <v>7</v>
      </c>
      <c r="C251" s="12" t="s">
        <v>223</v>
      </c>
      <c r="D251" s="11">
        <v>2802332989.02</v>
      </c>
      <c r="E251" s="11">
        <v>2724504390.1399999</v>
      </c>
      <c r="F251" s="11">
        <v>2815765464.8099999</v>
      </c>
      <c r="W251" s="54"/>
    </row>
    <row r="252" spans="1:25" s="27" customFormat="1" x14ac:dyDescent="0.25">
      <c r="A252" s="72"/>
      <c r="B252" s="47"/>
      <c r="C252" s="48"/>
      <c r="D252" s="49"/>
      <c r="E252" s="49"/>
      <c r="F252" s="49"/>
      <c r="W252" s="54"/>
    </row>
    <row r="253" spans="1:25" s="27" customFormat="1" x14ac:dyDescent="0.25">
      <c r="A253" s="72"/>
      <c r="B253" s="47"/>
      <c r="C253" s="48"/>
      <c r="D253" s="49"/>
      <c r="E253" s="49"/>
      <c r="F253" s="49"/>
      <c r="W253" s="54"/>
    </row>
    <row r="254" spans="1:25" s="27" customFormat="1" ht="17.399999999999999" x14ac:dyDescent="0.25">
      <c r="A254" s="81"/>
      <c r="B254" s="28"/>
      <c r="C254" s="29"/>
      <c r="D254" s="30"/>
      <c r="E254" s="59"/>
      <c r="F254" s="30"/>
      <c r="W254" s="54"/>
    </row>
    <row r="255" spans="1:25" s="27" customFormat="1" ht="18" x14ac:dyDescent="0.35">
      <c r="A255" s="82" t="s">
        <v>269</v>
      </c>
      <c r="B255" s="32"/>
      <c r="C255" s="33"/>
      <c r="D255" s="33"/>
      <c r="E255" s="59" t="s">
        <v>320</v>
      </c>
      <c r="F255" s="58"/>
      <c r="W255" s="54"/>
    </row>
    <row r="256" spans="1:25" s="37" customFormat="1" ht="17.399999999999999" x14ac:dyDescent="0.3">
      <c r="A256" s="82"/>
      <c r="B256" s="34"/>
      <c r="C256" s="35"/>
      <c r="D256" s="35"/>
      <c r="E256" s="59"/>
      <c r="F256" s="35"/>
      <c r="U256" s="55"/>
      <c r="V256" s="55"/>
      <c r="W256" s="56"/>
      <c r="X256" s="55"/>
      <c r="Y256" s="55"/>
    </row>
    <row r="257" spans="1:25" ht="17.399999999999999" x14ac:dyDescent="0.25">
      <c r="A257" s="83"/>
      <c r="E257" s="59"/>
    </row>
    <row r="258" spans="1:25" s="27" customFormat="1" ht="17.399999999999999" x14ac:dyDescent="0.3">
      <c r="A258" s="82" t="s">
        <v>270</v>
      </c>
      <c r="B258" s="46"/>
      <c r="C258" s="35"/>
      <c r="D258" s="35"/>
      <c r="E258" s="59" t="s">
        <v>272</v>
      </c>
      <c r="F258" s="59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W258" s="54"/>
    </row>
    <row r="259" spans="1:25" s="27" customFormat="1" x14ac:dyDescent="0.25">
      <c r="A259" s="81"/>
      <c r="B259" s="28"/>
      <c r="C259" s="29"/>
      <c r="D259" s="30"/>
      <c r="E259" s="31"/>
      <c r="F259" s="30"/>
      <c r="W259" s="54"/>
    </row>
    <row r="260" spans="1:25" x14ac:dyDescent="0.25">
      <c r="A260" s="83"/>
    </row>
    <row r="261" spans="1:25" s="27" customFormat="1" ht="18" x14ac:dyDescent="0.35">
      <c r="A261" s="80"/>
      <c r="B261" s="32"/>
      <c r="C261" s="33"/>
      <c r="D261" s="33"/>
      <c r="E261" s="58"/>
      <c r="F261" s="58"/>
      <c r="W261" s="54"/>
    </row>
    <row r="262" spans="1:25" s="37" customFormat="1" ht="18" x14ac:dyDescent="0.3">
      <c r="A262" s="80"/>
      <c r="B262" s="34"/>
      <c r="C262" s="35"/>
      <c r="D262" s="35"/>
      <c r="E262" s="36"/>
      <c r="F262" s="35"/>
      <c r="U262" s="55"/>
      <c r="V262" s="55"/>
      <c r="W262" s="56"/>
      <c r="X262" s="55"/>
      <c r="Y262" s="55"/>
    </row>
    <row r="264" spans="1:25" s="27" customFormat="1" ht="18" x14ac:dyDescent="0.3">
      <c r="A264" s="80"/>
      <c r="B264" s="46"/>
      <c r="C264" s="35"/>
      <c r="D264" s="35"/>
      <c r="E264" s="59"/>
      <c r="F264" s="59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W264" s="54"/>
    </row>
    <row r="266" spans="1:25" ht="13.8" x14ac:dyDescent="0.25">
      <c r="A266" s="73"/>
      <c r="B266" s="38"/>
      <c r="C266" s="39"/>
      <c r="D266" s="14"/>
      <c r="E266" s="45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</row>
    <row r="267" spans="1:25" x14ac:dyDescent="0.25">
      <c r="C267" s="40"/>
      <c r="D267" s="14"/>
      <c r="E267" s="45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</row>
    <row r="268" spans="1:25" x14ac:dyDescent="0.25">
      <c r="C268" s="40"/>
      <c r="D268" s="14"/>
      <c r="E268" s="45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</row>
    <row r="269" spans="1:25" x14ac:dyDescent="0.25">
      <c r="C269" s="40"/>
      <c r="D269" s="14"/>
      <c r="E269" s="45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</row>
    <row r="271" spans="1:25" x14ac:dyDescent="0.25">
      <c r="C271" s="40"/>
    </row>
  </sheetData>
  <autoFilter ref="A9:AA251"/>
  <mergeCells count="9">
    <mergeCell ref="U12:W12"/>
    <mergeCell ref="U10:W10"/>
    <mergeCell ref="D1:F5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2020-03-26T07:50:06Z</dcterms:modified>
</cp:coreProperties>
</file>