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2021 РГД июль" sheetId="1" r:id="rId1"/>
  </sheets>
  <definedNames>
    <definedName name="_xlnm._FilterDatabase" localSheetId="0" hidden="1">'2021 РГД июль'!$A$9:$BG$280</definedName>
    <definedName name="_xlnm.Print_Titles" localSheetId="0">'2021 РГД июль'!$6:$8</definedName>
  </definedNames>
  <calcPr calcId="152511" iterate="1"/>
</workbook>
</file>

<file path=xl/calcChain.xml><?xml version="1.0" encoding="utf-8"?>
<calcChain xmlns="http://schemas.openxmlformats.org/spreadsheetml/2006/main">
  <c r="D196" i="1" l="1"/>
  <c r="D114" i="1"/>
  <c r="D111" i="1" l="1"/>
  <c r="F103" i="1"/>
  <c r="E103" i="1"/>
  <c r="D103" i="1"/>
  <c r="D44" i="1"/>
  <c r="D34" i="1"/>
  <c r="D32" i="1"/>
  <c r="D16" i="1"/>
  <c r="D13" i="1"/>
  <c r="D258" i="1" l="1"/>
  <c r="D254" i="1"/>
  <c r="D251" i="1"/>
  <c r="D250" i="1"/>
  <c r="D208" i="1" l="1"/>
  <c r="D92" i="1" l="1"/>
  <c r="D91" i="1"/>
  <c r="D89" i="1"/>
  <c r="D88" i="1"/>
  <c r="D129" i="1" l="1"/>
  <c r="D11" i="1"/>
  <c r="F210" i="1" l="1"/>
  <c r="D68" i="1" l="1"/>
  <c r="D76" i="1"/>
  <c r="D156" i="1"/>
  <c r="F150" i="1"/>
  <c r="E150" i="1"/>
  <c r="D106" i="1"/>
  <c r="F244" i="1" l="1"/>
  <c r="E244" i="1"/>
  <c r="D244" i="1"/>
  <c r="D237" i="1"/>
  <c r="D230" i="1"/>
  <c r="D61" i="1" l="1"/>
  <c r="D60" i="1" s="1"/>
  <c r="F196" i="1" l="1"/>
  <c r="F64" i="1" l="1"/>
  <c r="F63" i="1" s="1"/>
  <c r="E64" i="1"/>
  <c r="E63" i="1" s="1"/>
  <c r="D64" i="1"/>
  <c r="D63" i="1" s="1"/>
  <c r="F61" i="1"/>
  <c r="F60" i="1" s="1"/>
  <c r="E61" i="1"/>
  <c r="E60" i="1" s="1"/>
  <c r="F51" i="1" l="1"/>
  <c r="E51" i="1"/>
  <c r="D51" i="1"/>
  <c r="F58" i="1"/>
  <c r="F57" i="1" s="1"/>
  <c r="E58" i="1"/>
  <c r="E57" i="1" s="1"/>
  <c r="E196" i="1"/>
  <c r="D139" i="1" l="1"/>
  <c r="D127" i="1"/>
  <c r="D125" i="1" s="1"/>
  <c r="D124" i="1"/>
  <c r="F132" i="1"/>
  <c r="E132" i="1"/>
  <c r="D132" i="1"/>
  <c r="F125" i="1"/>
  <c r="E125" i="1"/>
  <c r="F11" i="1" l="1"/>
  <c r="E11" i="1"/>
  <c r="D169" i="1" l="1"/>
  <c r="D163" i="1" s="1"/>
  <c r="D148" i="1"/>
  <c r="F67" i="1" l="1"/>
  <c r="F66" i="1" s="1"/>
  <c r="E67" i="1"/>
  <c r="E66" i="1" s="1"/>
  <c r="D67" i="1"/>
  <c r="D66" i="1" s="1"/>
  <c r="D38" i="1" l="1"/>
  <c r="D37" i="1" s="1"/>
  <c r="D155" i="1" l="1"/>
  <c r="D85" i="1"/>
  <c r="D59" i="1"/>
  <c r="D58" i="1" s="1"/>
  <c r="D57" i="1" s="1"/>
  <c r="D56" i="1" s="1"/>
  <c r="D152" i="1" l="1"/>
  <c r="D150" i="1" s="1"/>
  <c r="D174" i="1"/>
  <c r="E160" i="1"/>
  <c r="E158" i="1"/>
  <c r="F160" i="1"/>
  <c r="F158" i="1"/>
  <c r="D160" i="1"/>
  <c r="D158" i="1"/>
  <c r="D257" i="1" l="1"/>
  <c r="D255" i="1"/>
  <c r="D256" i="1"/>
  <c r="F253" i="1"/>
  <c r="F252" i="1" s="1"/>
  <c r="E253" i="1"/>
  <c r="E252" i="1" s="1"/>
  <c r="D249" i="1"/>
  <c r="D248" i="1" s="1"/>
  <c r="D247" i="1" s="1"/>
  <c r="D246" i="1" s="1"/>
  <c r="F249" i="1"/>
  <c r="F248" i="1" s="1"/>
  <c r="F247" i="1" s="1"/>
  <c r="F246" i="1" s="1"/>
  <c r="E249" i="1"/>
  <c r="E248" i="1" s="1"/>
  <c r="E247" i="1" s="1"/>
  <c r="E246" i="1" s="1"/>
  <c r="D253" i="1" l="1"/>
  <c r="D252" i="1" s="1"/>
  <c r="F184" i="1" l="1"/>
  <c r="E184" i="1"/>
  <c r="D184" i="1"/>
  <c r="D187" i="1"/>
  <c r="E187" i="1"/>
  <c r="F187" i="1"/>
  <c r="F191" i="1" l="1"/>
  <c r="E191" i="1"/>
  <c r="D191" i="1"/>
  <c r="F240" i="1"/>
  <c r="E240" i="1"/>
  <c r="D240" i="1"/>
  <c r="F242" i="1"/>
  <c r="F239" i="1" s="1"/>
  <c r="E242" i="1"/>
  <c r="D242" i="1"/>
  <c r="D239" i="1" s="1"/>
  <c r="E239" i="1" l="1"/>
  <c r="F84" i="1"/>
  <c r="E84" i="1"/>
  <c r="D84" i="1"/>
  <c r="F82" i="1"/>
  <c r="E82" i="1"/>
  <c r="D82" i="1"/>
  <c r="F80" i="1"/>
  <c r="E80" i="1"/>
  <c r="D80" i="1"/>
  <c r="E79" i="1" l="1"/>
  <c r="E78" i="1" s="1"/>
  <c r="D79" i="1"/>
  <c r="D78" i="1" s="1"/>
  <c r="F79" i="1"/>
  <c r="F78" i="1" s="1"/>
  <c r="F279" i="1"/>
  <c r="F278" i="1" s="1"/>
  <c r="E279" i="1"/>
  <c r="D279" i="1"/>
  <c r="D278" i="1" s="1"/>
  <c r="D277" i="1" s="1"/>
  <c r="E278" i="1"/>
  <c r="E277" i="1" s="1"/>
  <c r="F277" i="1"/>
  <c r="F275" i="1"/>
  <c r="F274" i="1" s="1"/>
  <c r="F273" i="1" s="1"/>
  <c r="E275" i="1"/>
  <c r="E274" i="1" s="1"/>
  <c r="D275" i="1"/>
  <c r="D274" i="1" s="1"/>
  <c r="D273" i="1" s="1"/>
  <c r="E273" i="1"/>
  <c r="F270" i="1"/>
  <c r="E270" i="1"/>
  <c r="D270" i="1"/>
  <c r="F268" i="1"/>
  <c r="E268" i="1"/>
  <c r="D268" i="1"/>
  <c r="F264" i="1"/>
  <c r="E264" i="1"/>
  <c r="D264" i="1"/>
  <c r="F262" i="1"/>
  <c r="E262" i="1"/>
  <c r="D262" i="1"/>
  <c r="D238" i="1"/>
  <c r="F236" i="1"/>
  <c r="F235" i="1" s="1"/>
  <c r="E236" i="1"/>
  <c r="E235" i="1" s="1"/>
  <c r="F233" i="1"/>
  <c r="E233" i="1"/>
  <c r="D233" i="1"/>
  <c r="F231" i="1"/>
  <c r="E231" i="1"/>
  <c r="D231" i="1"/>
  <c r="D220" i="1"/>
  <c r="D218" i="1" s="1"/>
  <c r="D217" i="1" s="1"/>
  <c r="F218" i="1"/>
  <c r="E218" i="1"/>
  <c r="E217" i="1" s="1"/>
  <c r="F217" i="1"/>
  <c r="F215" i="1"/>
  <c r="E215" i="1"/>
  <c r="D215" i="1"/>
  <c r="D200" i="1"/>
  <c r="E195" i="1"/>
  <c r="F195" i="1"/>
  <c r="F193" i="1"/>
  <c r="E193" i="1"/>
  <c r="D193" i="1"/>
  <c r="F190" i="1"/>
  <c r="F189" i="1" s="1"/>
  <c r="E190" i="1"/>
  <c r="D190" i="1"/>
  <c r="D189" i="1" s="1"/>
  <c r="E189" i="1"/>
  <c r="F182" i="1"/>
  <c r="F181" i="1" s="1"/>
  <c r="E182" i="1"/>
  <c r="E181" i="1" s="1"/>
  <c r="D182" i="1"/>
  <c r="D181" i="1" s="1"/>
  <c r="F177" i="1"/>
  <c r="F176" i="1" s="1"/>
  <c r="E177" i="1"/>
  <c r="D177" i="1"/>
  <c r="D176" i="1" s="1"/>
  <c r="D175" i="1" s="1"/>
  <c r="E176" i="1"/>
  <c r="E175" i="1" s="1"/>
  <c r="F175" i="1"/>
  <c r="F173" i="1"/>
  <c r="F172" i="1" s="1"/>
  <c r="E173" i="1"/>
  <c r="E172" i="1" s="1"/>
  <c r="D173" i="1"/>
  <c r="D172" i="1" s="1"/>
  <c r="D170" i="1"/>
  <c r="F163" i="1"/>
  <c r="F162" i="1" s="1"/>
  <c r="F157" i="1" s="1"/>
  <c r="E163" i="1"/>
  <c r="E162" i="1" s="1"/>
  <c r="E157" i="1" s="1"/>
  <c r="F153" i="1"/>
  <c r="E153" i="1"/>
  <c r="D153" i="1"/>
  <c r="F147" i="1"/>
  <c r="E147" i="1"/>
  <c r="D147" i="1"/>
  <c r="F144" i="1"/>
  <c r="E144" i="1"/>
  <c r="D144" i="1"/>
  <c r="F141" i="1"/>
  <c r="E141" i="1"/>
  <c r="D141" i="1"/>
  <c r="F139" i="1"/>
  <c r="E139" i="1"/>
  <c r="F136" i="1"/>
  <c r="E136" i="1"/>
  <c r="D136" i="1"/>
  <c r="F134" i="1"/>
  <c r="E134" i="1"/>
  <c r="D134" i="1"/>
  <c r="F130" i="1"/>
  <c r="E130" i="1"/>
  <c r="D130" i="1"/>
  <c r="F128" i="1"/>
  <c r="E128" i="1"/>
  <c r="D128" i="1"/>
  <c r="F122" i="1"/>
  <c r="E122" i="1"/>
  <c r="D122" i="1"/>
  <c r="F119" i="1"/>
  <c r="E119" i="1"/>
  <c r="D119" i="1"/>
  <c r="F115" i="1"/>
  <c r="E115" i="1"/>
  <c r="D115" i="1"/>
  <c r="F113" i="1"/>
  <c r="E113" i="1"/>
  <c r="D113" i="1"/>
  <c r="F110" i="1"/>
  <c r="F109" i="1" s="1"/>
  <c r="E110" i="1"/>
  <c r="D110" i="1"/>
  <c r="D109" i="1" s="1"/>
  <c r="E109" i="1"/>
  <c r="F102" i="1"/>
  <c r="F101" i="1" s="1"/>
  <c r="E102" i="1"/>
  <c r="D102" i="1"/>
  <c r="D101" i="1" s="1"/>
  <c r="E101" i="1"/>
  <c r="F99" i="1"/>
  <c r="F98" i="1" s="1"/>
  <c r="E99" i="1"/>
  <c r="D99" i="1"/>
  <c r="D98" i="1" s="1"/>
  <c r="D97" i="1" s="1"/>
  <c r="E98" i="1"/>
  <c r="E97" i="1" s="1"/>
  <c r="F97" i="1"/>
  <c r="F94" i="1"/>
  <c r="F93" i="1" s="1"/>
  <c r="E94" i="1"/>
  <c r="D94" i="1"/>
  <c r="D93" i="1" s="1"/>
  <c r="E93" i="1"/>
  <c r="F90" i="1"/>
  <c r="F87" i="1" s="1"/>
  <c r="E90" i="1"/>
  <c r="D90" i="1"/>
  <c r="D87" i="1" s="1"/>
  <c r="D86" i="1" s="1"/>
  <c r="E87" i="1"/>
  <c r="E86" i="1" s="1"/>
  <c r="F86" i="1"/>
  <c r="F75" i="1"/>
  <c r="F74" i="1" s="1"/>
  <c r="E75" i="1"/>
  <c r="D75" i="1"/>
  <c r="D74" i="1" s="1"/>
  <c r="F70" i="1"/>
  <c r="F69" i="1" s="1"/>
  <c r="E70" i="1"/>
  <c r="D70" i="1"/>
  <c r="D69" i="1" s="1"/>
  <c r="E69" i="1"/>
  <c r="F53" i="1"/>
  <c r="F50" i="1" s="1"/>
  <c r="E53" i="1"/>
  <c r="E50" i="1" s="1"/>
  <c r="D53" i="1"/>
  <c r="D50" i="1" s="1"/>
  <c r="F48" i="1"/>
  <c r="E48" i="1"/>
  <c r="D48" i="1"/>
  <c r="F45" i="1"/>
  <c r="E45" i="1"/>
  <c r="D45" i="1"/>
  <c r="F43" i="1"/>
  <c r="E43" i="1"/>
  <c r="D43" i="1"/>
  <c r="F40" i="1"/>
  <c r="E40" i="1"/>
  <c r="D40" i="1"/>
  <c r="F37" i="1"/>
  <c r="E37" i="1"/>
  <c r="F35" i="1"/>
  <c r="E35" i="1"/>
  <c r="D35" i="1"/>
  <c r="F33" i="1"/>
  <c r="E33" i="1"/>
  <c r="D33" i="1"/>
  <c r="F31" i="1"/>
  <c r="E31" i="1"/>
  <c r="D31" i="1"/>
  <c r="F29" i="1"/>
  <c r="E29" i="1"/>
  <c r="D29" i="1"/>
  <c r="F26" i="1"/>
  <c r="F25" i="1" s="1"/>
  <c r="E26" i="1"/>
  <c r="E25" i="1" s="1"/>
  <c r="D26" i="1"/>
  <c r="D25" i="1" s="1"/>
  <c r="F24" i="1"/>
  <c r="F23" i="1" s="1"/>
  <c r="E24" i="1"/>
  <c r="E23" i="1" s="1"/>
  <c r="D24" i="1"/>
  <c r="D23" i="1" s="1"/>
  <c r="F22" i="1"/>
  <c r="F21" i="1" s="1"/>
  <c r="E22" i="1"/>
  <c r="E21" i="1" s="1"/>
  <c r="D22" i="1"/>
  <c r="D21" i="1" s="1"/>
  <c r="F20" i="1"/>
  <c r="F19" i="1" s="1"/>
  <c r="E20" i="1"/>
  <c r="E19" i="1" s="1"/>
  <c r="D20" i="1"/>
  <c r="D19" i="1" s="1"/>
  <c r="F10" i="1"/>
  <c r="E10" i="1"/>
  <c r="D10" i="1"/>
  <c r="D118" i="1" l="1"/>
  <c r="D28" i="1"/>
  <c r="D27" i="1" s="1"/>
  <c r="F186" i="1"/>
  <c r="E47" i="1"/>
  <c r="E186" i="1"/>
  <c r="E112" i="1"/>
  <c r="E108" i="1" s="1"/>
  <c r="F118" i="1"/>
  <c r="E74" i="1"/>
  <c r="E73" i="1" s="1"/>
  <c r="E72" i="1" s="1"/>
  <c r="E28" i="1"/>
  <c r="E27" i="1" s="1"/>
  <c r="E42" i="1"/>
  <c r="E39" i="1" s="1"/>
  <c r="D73" i="1"/>
  <c r="D72" i="1" s="1"/>
  <c r="D55" i="1" s="1"/>
  <c r="F73" i="1"/>
  <c r="F72" i="1" s="1"/>
  <c r="D267" i="1"/>
  <c r="D266" i="1" s="1"/>
  <c r="F267" i="1"/>
  <c r="F266" i="1" s="1"/>
  <c r="D162" i="1"/>
  <c r="D157" i="1" s="1"/>
  <c r="F272" i="1"/>
  <c r="E118" i="1"/>
  <c r="E267" i="1"/>
  <c r="E266" i="1" s="1"/>
  <c r="D18" i="1"/>
  <c r="D17" i="1" s="1"/>
  <c r="E18" i="1"/>
  <c r="E17" i="1" s="1"/>
  <c r="D236" i="1"/>
  <c r="D235" i="1" s="1"/>
  <c r="D214" i="1" s="1"/>
  <c r="F28" i="1"/>
  <c r="F27" i="1" s="1"/>
  <c r="D42" i="1"/>
  <c r="D39" i="1" s="1"/>
  <c r="F42" i="1"/>
  <c r="F39" i="1" s="1"/>
  <c r="D47" i="1"/>
  <c r="F47" i="1"/>
  <c r="F56" i="1"/>
  <c r="E56" i="1"/>
  <c r="D112" i="1"/>
  <c r="D108" i="1" s="1"/>
  <c r="F112" i="1"/>
  <c r="F108" i="1" s="1"/>
  <c r="D149" i="1"/>
  <c r="F149" i="1"/>
  <c r="E149" i="1"/>
  <c r="D195" i="1"/>
  <c r="D186" i="1" s="1"/>
  <c r="D261" i="1"/>
  <c r="F261" i="1"/>
  <c r="E261" i="1"/>
  <c r="D272" i="1"/>
  <c r="E96" i="1"/>
  <c r="F96" i="1"/>
  <c r="F214" i="1"/>
  <c r="F18" i="1"/>
  <c r="F17" i="1" s="1"/>
  <c r="D96" i="1"/>
  <c r="E214" i="1"/>
  <c r="E180" i="1" s="1"/>
  <c r="E272" i="1"/>
  <c r="F180" i="1" l="1"/>
  <c r="D117" i="1"/>
  <c r="D9" i="1" s="1"/>
  <c r="E55" i="1"/>
  <c r="E117" i="1"/>
  <c r="F117" i="1"/>
  <c r="F55" i="1"/>
  <c r="D180" i="1"/>
  <c r="D179" i="1" s="1"/>
  <c r="F260" i="1"/>
  <c r="E179" i="1"/>
  <c r="E260" i="1"/>
  <c r="D260" i="1"/>
  <c r="F179" i="1"/>
  <c r="E9" i="1" l="1"/>
  <c r="F9" i="1"/>
  <c r="F259" i="1" s="1"/>
  <c r="E259" i="1"/>
  <c r="D259" i="1"/>
</calcChain>
</file>

<file path=xl/sharedStrings.xml><?xml version="1.0" encoding="utf-8"?>
<sst xmlns="http://schemas.openxmlformats.org/spreadsheetml/2006/main" count="827" uniqueCount="507">
  <si>
    <t>Прогнозируемые доходы и источники финансирования дефицита бюджета города на 2021 год и плановый период 2022 и 2023 годов</t>
  </si>
  <si>
    <t>Наименование</t>
  </si>
  <si>
    <t>Код бюджетной классификации Российской Федерации</t>
  </si>
  <si>
    <t>2021 год</t>
  </si>
  <si>
    <t>2022 год</t>
  </si>
  <si>
    <t>2023 год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</si>
  <si>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</si>
  <si>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</si>
  <si>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</si>
  <si>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</si>
  <si>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</si>
  <si>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</si>
  <si>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</si>
  <si>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</si>
  <si>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</si>
  <si>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</si>
  <si>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</si>
  <si>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</si>
  <si>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</si>
  <si>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</si>
  <si>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</si>
  <si>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</si>
  <si>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</si>
  <si>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1 01 02040 01 0000 110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</si>
  <si>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</si>
  <si>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</si>
  <si>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</si>
  <si>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</si>
  <si>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</si>
  <si>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</si>
  <si>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</si>
  <si>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</si>
  <si>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</si>
  <si>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</si>
  <si>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</si>
  <si>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</t>
  </si>
  <si>
    <t xml:space="preserve">                                                                            1 03 02241 01 0000 110
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</si>
  <si>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</si>
  <si>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</si>
  <si>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</si>
  <si>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                                   1 03 02251 01 0000 110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</si>
  <si>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</si>
  <si>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</si>
  <si>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</si>
  <si>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                                 1 03 02261 01 0000 110
</t>
  </si>
  <si>
    <t>НАЛОГИ НА СОВОКУПНЫЙ ДОХОД</t>
  </si>
  <si>
    <t xml:space="preserve">1 05 00000 00 0000 000 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</si>
  <si>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</si>
  <si>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</si>
  <si>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</si>
  <si>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</si>
  <si>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</si>
  <si>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</si>
  <si>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</si>
  <si>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</si>
  <si>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</si>
  <si>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Единый налог на вмененный доход для отдельных видов деятельности</t>
  </si>
  <si>
    <t>1 05 02000 02 0000 110</t>
  </si>
  <si>
    <t>1 05 02010 02 0000 110</t>
  </si>
  <si>
    <t>Единый сельскохозяйственный налог</t>
  </si>
  <si>
    <t>1 05 03000 01 0000 110</t>
  </si>
  <si>
    <t>1 05 03010 01 0000 110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</si>
  <si>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</si>
  <si>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</si>
  <si>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</si>
  <si>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</si>
  <si>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</si>
  <si>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</si>
  <si>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</si>
  <si>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</si>
  <si>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</si>
  <si>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</si>
  <si>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Земельный налог</t>
  </si>
  <si>
    <t>1 06 06000 00 0000 110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</si>
  <si>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</si>
  <si>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</si>
  <si>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</si>
  <si>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</si>
  <si>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</si>
  <si>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</si>
  <si>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</si>
  <si>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</si>
  <si>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</si>
  <si>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</si>
  <si>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</si>
  <si>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</si>
  <si>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</si>
  <si>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</si>
  <si>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</si>
  <si>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</si>
  <si>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</si>
  <si>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</si>
  <si>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</si>
  <si>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</si>
  <si>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1 08 07170 01 0000 110</t>
  </si>
  <si>
    <t>909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</si>
  <si>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</si>
  <si>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</si>
  <si>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</si>
  <si>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</si>
  <si>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</si>
  <si>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</si>
  <si>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</si>
  <si>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</si>
  <si>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</si>
  <si>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</si>
  <si>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</si>
  <si>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</si>
  <si>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</si>
  <si>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</si>
  <si>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</si>
  <si>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</si>
  <si>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</si>
  <si>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</si>
  <si>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</si>
  <si>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</si>
  <si>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</si>
  <si>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</si>
  <si>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</si>
  <si>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</si>
  <si>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</si>
  <si>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</si>
  <si>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</si>
  <si>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</si>
  <si>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</t>
  </si>
  <si>
    <t>1 11 09044 04 0064 120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</si>
  <si>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(сумма платежа)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</si>
  <si>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</si>
  <si>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(пени и проценты)</t>
  </si>
  <si>
    <t>1 11 09 044 04 2064 120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</si>
  <si>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</si>
  <si>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</si>
  <si>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</si>
  <si>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</si>
  <si>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Плата за выбросы загрязняющих веществ в атмосферный воздух стационарными объектами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</si>
  <si>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</si>
  <si>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</si>
  <si>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</si>
  <si>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</si>
  <si>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</si>
  <si>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</si>
  <si>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</si>
  <si>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</si>
  <si>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размещение твердых коммунальных отходов</t>
  </si>
  <si>
    <t xml:space="preserve"> 1 12 01042 01 0000 120</t>
  </si>
  <si>
    <t>Плата за использование лесов</t>
  </si>
  <si>
    <t>1 12 04000 00 0000 120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</si>
  <si>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</si>
  <si>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</si>
  <si>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</si>
  <si>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1 12 04042 04 1000 120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</si>
  <si>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</si>
  <si>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</si>
  <si>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</si>
  <si>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</si>
  <si>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</si>
  <si>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</si>
  <si>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городских округов</t>
  </si>
  <si>
    <t>1 13 01994 04 0000 130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</si>
  <si>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Департамента недвижимости Администрации города Усть-Илимска)</t>
  </si>
  <si>
    <t>1 13 01994 04 0025 130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</si>
  <si>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</si>
  <si>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</si>
  <si>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</si>
  <si>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</si>
  <si>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</si>
  <si>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1 13 02994 04 0000 130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</si>
  <si>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</si>
  <si>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</si>
  <si>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</si>
  <si>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</si>
  <si>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</si>
  <si>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</si>
  <si>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</si>
  <si>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</si>
  <si>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</si>
  <si>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</si>
  <si>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</si>
  <si>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</si>
  <si>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</si>
  <si>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</si>
  <si>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</si>
  <si>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</si>
  <si>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</si>
  <si>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</si>
  <si>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</si>
  <si>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</si>
  <si>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</si>
  <si>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 xml:space="preserve">1 16 00000 00 0000 000 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</si>
  <si>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</si>
  <si>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</si>
  <si>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</si>
  <si>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</si>
  <si>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</si>
  <si>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806</t>
  </si>
  <si>
    <t>1 16 01053 01 0000 140</t>
  </si>
  <si>
    <t>837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</si>
  <si>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</si>
  <si>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</si>
  <si>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</si>
  <si>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</si>
  <si>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</si>
  <si>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</si>
  <si>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</si>
  <si>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</si>
  <si>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</si>
  <si>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</si>
  <si>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</si>
  <si>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</si>
  <si>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</si>
  <si>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1 16 01110 01 0000 140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</si>
  <si>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</si>
  <si>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1 16 01113 01 0000 140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</si>
  <si>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</si>
  <si>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</si>
  <si>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</si>
  <si>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</si>
  <si>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</si>
  <si>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</si>
  <si>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</si>
  <si>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</si>
  <si>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</si>
  <si>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912</t>
  </si>
  <si>
    <t>1 16 01157 01 0000 140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</si>
  <si>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</si>
  <si>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</si>
  <si>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</si>
  <si>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</si>
  <si>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</si>
  <si>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</si>
  <si>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</si>
  <si>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</si>
  <si>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</si>
  <si>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</si>
  <si>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</si>
  <si>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</si>
  <si>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</si>
  <si>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</si>
  <si>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</si>
  <si>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907</t>
  </si>
  <si>
    <t>1 16 02020 02 0036 140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</si>
  <si>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</si>
  <si>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</si>
  <si>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</si>
  <si>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</si>
  <si>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</si>
  <si>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</si>
  <si>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</si>
  <si>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</si>
  <si>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(штрафы за пользование денежными средствами)</t>
  </si>
  <si>
    <t>1 16 07090 04 0035 140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</si>
  <si>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(неосновательное обогащение)</t>
  </si>
  <si>
    <t>1 16 07090 04 0038 140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</si>
  <si>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</si>
  <si>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1 16 07090 04 0000 140</t>
  </si>
  <si>
    <t>Платежи в целях возмещения причиненного ущерба (убытков)</t>
  </si>
  <si>
    <t xml:space="preserve">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</si>
  <si>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</si>
  <si>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</si>
  <si>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</si>
  <si>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1 16 10123 01 0000 140</t>
  </si>
  <si>
    <t>076</t>
  </si>
  <si>
    <t>1 16 10123 01 0041 140</t>
  </si>
  <si>
    <t>141</t>
  </si>
  <si>
    <t>188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</si>
  <si>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действовавшим в 2019 году</t>
  </si>
  <si>
    <t>1 16 10129 01 0000 140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</si>
  <si>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</si>
  <si>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</si>
  <si>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</si>
  <si>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</si>
  <si>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</si>
  <si>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</si>
  <si>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ПРОЧИЕ НЕНАЛОГОВЫЕ ДОХОДЫ</t>
  </si>
  <si>
    <t>1 17 00000 00 0000 000</t>
  </si>
  <si>
    <t>Прочие неналоговые доходы</t>
  </si>
  <si>
    <t>1 17 05000 00 0000 180</t>
  </si>
  <si>
    <t>Прочие неналоговые доходы бюджетов городских округов</t>
  </si>
  <si>
    <t>1 17 05040 04 0000 180</t>
  </si>
  <si>
    <t>Прочие неналоговые доходы бюджетов городских округов (проценты за рассрочку приобретаемого арендуемого имущества)</t>
  </si>
  <si>
    <t>1 17 05040 04 0008 180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</si>
  <si>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</si>
  <si>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</si>
  <si>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</si>
  <si>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</si>
  <si>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</si>
  <si>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</si>
  <si>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</si>
  <si>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</si>
  <si>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</si>
  <si>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905</t>
  </si>
  <si>
    <t>2 02 15001 04 0000 150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</si>
  <si>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</si>
  <si>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</si>
  <si>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</si>
  <si>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</si>
  <si>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</si>
  <si>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</t>
  </si>
  <si>
    <t>2 02 25304 04 0000 150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</si>
  <si>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</si>
  <si>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</si>
  <si>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</si>
  <si>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902</t>
  </si>
  <si>
    <t>2 02 25466 04 0000 150</t>
  </si>
  <si>
    <t>Субсидии бюджетам на реализацию программ формирования современной городской среды</t>
  </si>
  <si>
    <t>2 02 25555 00 0000 150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</si>
  <si>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</si>
  <si>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</si>
  <si>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</si>
  <si>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</si>
  <si>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</si>
  <si>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</si>
  <si>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Прочие субсидии бюджетам городских округов (субсидии местным бюджетам на комплектование книжных фондов муниципальных общедоступных библиотек)</t>
  </si>
  <si>
    <t>Прочие субсидии бюджетам городских округов (субсидии местным бюджетам на развитие домов культуры)</t>
  </si>
  <si>
    <t>Прочие субсидии бюджетам городских округов (субсидии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</si>
  <si>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области)</t>
  </si>
  <si>
    <t>Прочие субсидии бюджетам городских округов (субсидии местным бюджетам на обеспечение бесплатным питьевым молоком обучающихся 1 - 4 классов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</si>
  <si>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физической культуры и спорта)</t>
  </si>
  <si>
    <t>906</t>
  </si>
  <si>
    <t>Прочие субсидии бюджетам городских округов (субсидии местным бюджетам на реализацию мероприятий перечня проектов народных инициатив)</t>
  </si>
  <si>
    <t>Прочие субсидии бюджетам городских округов (субсидии местным бюджетам на переселение граждан из аварийного жилищного фонда Иркутской области, расселяемого с финансовой поддержкой государственной корпорации - Фонда содействия реформированию жилищно-коммунального хозяйства, осуществляемых за счет средств областного бюджета)</t>
  </si>
  <si>
    <t>Прочие субсидии бюджетам городских округов (субсидии местным бюджетам на создание мест (площадок) накопления  твердых коммунальных отходов)</t>
  </si>
  <si>
    <t>Субвенции бюджетам бюджетной системы Российской Федерации</t>
  </si>
  <si>
    <t>2 02 30000 00 0000 150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</si>
  <si>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</si>
  <si>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2 02 30022 00 0000 150</t>
  </si>
  <si>
    <t>2 02 30022 04 0000 150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</si>
  <si>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</si>
  <si>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</si>
  <si>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</si>
  <si>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</si>
  <si>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</si>
  <si>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</si>
  <si>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</si>
  <si>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</si>
  <si>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Осуществление отдельных областных государственных полномочий в сфере водоснабжения и водоотведения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</si>
  <si>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</si>
  <si>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</si>
  <si>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отдельных областных государственных полномочий в сфере труда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</si>
  <si>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</si>
  <si>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</si>
  <si>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Осуществление отдельных областных государственных полномочий в области противодействия коррупции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</si>
  <si>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</si>
  <si>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</si>
  <si>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</si>
  <si>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2 02 35120 04 0000 150</t>
  </si>
  <si>
    <t>Субвенции бюджетам на проведение Всероссийской переписи населения 2020 года</t>
  </si>
  <si>
    <t>2 02 35469 00 0000 150</t>
  </si>
  <si>
    <t>Субвенции бюджетам городских округов на проведение Всероссийской переписи населения 2020 года</t>
  </si>
  <si>
    <t>2 02 35469 04 0000 150</t>
  </si>
  <si>
    <t>Прочие субвенции</t>
  </si>
  <si>
    <t>2 02 39999 00 0000 150</t>
  </si>
  <si>
    <t>Прочие субвенции бюджетам городских округов</t>
  </si>
  <si>
    <t>2 02 39999 04 0000 150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</si>
  <si>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</si>
  <si>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2 02 39999 04 0041 150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</si>
  <si>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</si>
  <si>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ИТОГО ДОХОДОВ</t>
  </si>
  <si>
    <t>ИСТОЧНИКИ ВНУТРЕННЕГО ФИНАНСИРОВАНИЯ ДЕФИЦИТА БЮДЖЕТА</t>
  </si>
  <si>
    <t>01 00 00 00 00 0000 000</t>
  </si>
  <si>
    <t>Кредиты кредитных организаций в валюте Российской Федерации</t>
  </si>
  <si>
    <t xml:space="preserve"> 01 02 00 00 00 0000 000</t>
  </si>
  <si>
    <t>Привлечение кредитов от кредитных организаций в валюте Российской Федерации</t>
  </si>
  <si>
    <t xml:space="preserve">  01 02 00 00 00 0000 700</t>
  </si>
  <si>
    <t>Привлечение кредитов от кредитных организаций бюджетами городских округов в валюте Российской Федерации</t>
  </si>
  <si>
    <t xml:space="preserve"> 01 02 00 00 04 0000 710</t>
  </si>
  <si>
    <t>Погашение кредитов, предоставленных кредитными организациями в валюте Российской Федерации</t>
  </si>
  <si>
    <t xml:space="preserve"> 01 02 00 00 00 0000 800</t>
  </si>
  <si>
    <t>Погашение бюджетами городских округов кредитов от кредитных организаций в валюте Российской Федерации</t>
  </si>
  <si>
    <t xml:space="preserve"> 01 02 00 00 04 0000 810</t>
  </si>
  <si>
    <t>Бюджетные кредиты из других бюджетов бюджетной системы Российской Федерации</t>
  </si>
  <si>
    <t xml:space="preserve"> 01 03 00 00 00 0000 000</t>
  </si>
  <si>
    <t>Бюджетные кредиты из других бюджетов бюджетной системы Российской Федерации в валюте Российской Федерации</t>
  </si>
  <si>
    <t xml:space="preserve"> 01 03 01 00 00 0000 000</t>
  </si>
  <si>
    <t>Привлечение бюджетных кредитов из других бюджетов бюджетной системы Российской Федерации в валюте Российской Федерации</t>
  </si>
  <si>
    <t xml:space="preserve"> 01 03 01 00 00 0000 700</t>
  </si>
  <si>
    <t>01 03 01 00 04 0000 710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</si>
  <si>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</si>
  <si>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01 03 01 00 00 0000 800</t>
  </si>
  <si>
    <t xml:space="preserve"> 01 03 01 00 04 0000 810</t>
  </si>
  <si>
    <t>Изменение остатков средств на счетах по учету средств бюджетов</t>
  </si>
  <si>
    <t xml:space="preserve"> 01 05 00 00 00 0000 000</t>
  </si>
  <si>
    <t>Увеличение остатков средств бюджетов</t>
  </si>
  <si>
    <t xml:space="preserve"> 01 05 00 00 00 0000 500</t>
  </si>
  <si>
    <t>Увеличение прочих остатков средств бюджетов</t>
  </si>
  <si>
    <t xml:space="preserve"> 01 05 02 00 00 0000 500</t>
  </si>
  <si>
    <t>Увеличение прочих остатков денежных средств бюджетов</t>
  </si>
  <si>
    <t xml:space="preserve"> 01 05 02 01 00 0000 510</t>
  </si>
  <si>
    <t>Увеличение прочих остатков денежных средств бюджетов городских округов</t>
  </si>
  <si>
    <t xml:space="preserve"> 01 05 02 01 04 0000 510</t>
  </si>
  <si>
    <t>Уменьшение остатков средств бюджетов</t>
  </si>
  <si>
    <t xml:space="preserve"> 01 05 00 00 00 0000 600</t>
  </si>
  <si>
    <t>Уменьшение прочих остатков средств бюджетов</t>
  </si>
  <si>
    <t xml:space="preserve"> 01 05 02 00 00 0000 600</t>
  </si>
  <si>
    <t>Уменьшение прочих остатков денежных средств бюджетов</t>
  </si>
  <si>
    <t xml:space="preserve"> 01 05 02 01 00 0000 610</t>
  </si>
  <si>
    <t>Уменьшение прочих остатков денежных средств бюджетов городских округов</t>
  </si>
  <si>
    <t xml:space="preserve"> 01 05 02 01 04 0000 610</t>
  </si>
  <si>
    <t>Председатель Городской Думы</t>
  </si>
  <si>
    <t>А.П. Чихирьков</t>
  </si>
  <si>
    <t>Мэр города</t>
  </si>
  <si>
    <t>А.И. Щекина</t>
  </si>
  <si>
    <t>Прочие субсидии бюджетам городских округов (субсидии местным бюджетам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</si>
  <si>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</si>
  <si>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</si>
  <si>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</si>
  <si>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</si>
  <si>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</si>
  <si>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</si>
  <si>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</si>
  <si>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1 11 09080 04 1030 120</t>
  </si>
  <si>
    <t>1 11 09080 04 1031 120</t>
  </si>
  <si>
    <t>1 11 09080 04 0030 120</t>
  </si>
  <si>
    <t>1 11 09080 04 0031 120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</si>
  <si>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</si>
  <si>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(сумма платежа)</t>
  </si>
  <si>
    <t>1 11 09080 04 0032 120</t>
  </si>
  <si>
    <t>1 11 09080 04 1032 120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</si>
  <si>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объектов) (сумма платежа)</t>
  </si>
  <si>
    <t>рублей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</si>
  <si>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</si>
  <si>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Иные межбюджетные трансферты</t>
  </si>
  <si>
    <t>2 02 40000 00 0000 150</t>
  </si>
  <si>
    <t>Межбюджетные трансферты, передаваемые бюджетам городских округов на создание модельных муниципальных библиотек</t>
  </si>
  <si>
    <t>2 02 45454 04 0000 150</t>
  </si>
  <si>
    <t>Межбюджетные трансферты, передаваемые бюджетам на создание модельных муниципальных библиотек</t>
  </si>
  <si>
    <t>2 02 45454 00 0000 150</t>
  </si>
  <si>
    <t>Прочие субсидии бюджетам городских округов (субсидии местным бюджетам для организации отдыха детей в каникулярное время на укрепление материально-технической базы муниципальных учреждений, оказывающих услуги по организации отдыха и оздоровления детей в Иркутской области)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</si>
  <si>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</si>
  <si>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2 02 45303 04 0000 150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</si>
  <si>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</si>
  <si>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2 02 45303 00 0000 150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</si>
  <si>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</si>
  <si>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</si>
  <si>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>Субсидии бюджетам на реализацию мероприятий по обеспечению жильем молодых семей</t>
  </si>
  <si>
    <t>2 02 25497 00 0000 150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</si>
  <si>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</si>
  <si>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</si>
  <si>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</si>
  <si>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2 02 15002 00 0000 150</t>
  </si>
  <si>
    <t>Прочие субсидии бюджетам городских округов (субсидии местным бюджетам на осуществление мероприятий по капитальному ремонту образовательных организаций)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</si>
  <si>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</si>
  <si>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</si>
  <si>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</si>
  <si>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2 18 00000 00 0000 150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</si>
  <si>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</si>
  <si>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2 18 00000 04 0000 150</t>
  </si>
  <si>
    <t>Доходы бюджетов городских округов от возврата организациями остатков субсидий прошлых лет</t>
  </si>
  <si>
    <t xml:space="preserve"> 2 18 04000 04 0000 150 </t>
  </si>
  <si>
    <t>Доходы бюджетов городских округов от возврата иными организациями остатков субсидий прошлых лет</t>
  </si>
  <si>
    <t>2 18 04030 04 0000 150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</si>
  <si>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</si>
  <si>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</si>
  <si>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</si>
  <si>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2 19 00000 04 0000 150</t>
  </si>
  <si>
    <t>Возврат остатков субсидий на государственную поддержку малого и среднего предпринимательства, включая крестьянские (фермерские) хозяйства, из бюджетов городских округов</t>
  </si>
  <si>
    <t xml:space="preserve"> 2 19 25064 04 0000 150</t>
  </si>
  <si>
    <t>Возврат остатков субсидий на реализацию мероприятий по обеспечению жильем молодых семей из бюджетов городских округов</t>
  </si>
  <si>
    <t>2 19 25497 04 0000 150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</si>
  <si>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</si>
  <si>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</si>
  <si>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 xml:space="preserve">  
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
</t>
  </si>
  <si>
    <t>1 16 10030 04 0000 140</t>
  </si>
  <si>
    <t xml:space="preserve">  
Возмещение ущерба при возникновении страховых случаев, когда выгодоприобретателями выступают получатели средств бюджета городского округа
</t>
  </si>
  <si>
    <t xml:space="preserve"> 1 16 10031 04 0000 140</t>
  </si>
  <si>
    <t xml:space="preserve">  
Денежные взыскания, налагаемые в возмещение ущерба, причиненного в результате незаконного или нецелевого использования бюджетных средств
</t>
  </si>
  <si>
    <t>1 16 10100 00 0000 140</t>
  </si>
  <si>
    <t xml:space="preserve">  
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
</t>
  </si>
  <si>
    <t xml:space="preserve"> 1 16 10100 04 0000 140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</si>
  <si>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</si>
  <si>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</si>
  <si>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908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</si>
  <si>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</si>
  <si>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1 11 05300 00 0000 120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</si>
  <si>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</si>
  <si>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1 11 05320 00 0000 120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</si>
  <si>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</si>
  <si>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1 11 05324 04 0000 120</t>
  </si>
  <si>
    <t xml:space="preserve">  
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</si>
  <si>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 xml:space="preserve"> 1 16 01130 01 0000 140</t>
  </si>
  <si>
    <t xml:space="preserve">  
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
</t>
  </si>
  <si>
    <t xml:space="preserve"> 1 16 01133 01 0000 140</t>
  </si>
  <si>
    <t>809</t>
  </si>
  <si>
    <t>840</t>
  </si>
  <si>
    <t>Прочие субсидии бюджетам городских округов (субсидии местным бюджетам на реализацию программ по работе с детьми и молодежью)</t>
  </si>
  <si>
    <t>1 08 07150 01 1000 110</t>
  </si>
  <si>
    <t>Государственная пошлина за выдачу разрешения на установку рекламной конструкции (сумма платежа)</t>
  </si>
  <si>
    <t>1 11 05012 04 1000 120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</si>
  <si>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(сумма платежа)</t>
  </si>
  <si>
    <t>1 11 05024 04 1000 120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</si>
  <si>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(сумма платежа)</t>
  </si>
  <si>
    <t>1 11 05074 04 1000 120</t>
  </si>
  <si>
    <t>Доходы от сдачи в аренду имущества, составляющего казну городских округов (за исключением земельных участков) (сумма платежа)</t>
  </si>
  <si>
    <t>1 08 07173 01 1000 110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</si>
  <si>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платежа)</t>
  </si>
  <si>
    <t>1 11 09080 04 0000 120</t>
  </si>
  <si>
    <t>1 14 02043 04 1000 410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</si>
  <si>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(сумма платежа)</t>
  </si>
  <si>
    <t>Прочие субсидии бюджетам городских округов (субсидии местным бюджетам на реализацию мероприятий по обеспечению безопасности дорожного движения на автомобильных дорогах общего пользования местного значения на 2021 год )</t>
  </si>
  <si>
    <t>2 02 49999 04 0000 150</t>
  </si>
  <si>
    <t>Прочие межбюджетные трансферты, передаваемые бюджетам</t>
  </si>
  <si>
    <t>2 02 49999 00 0000 150</t>
  </si>
  <si>
    <t>Прочие межбюджетные трансферты на реализацию мероприятий, связанных с достижением наилучших результатов по увеличению налоговых и неналоговых доходов местных бюджетов, а также с проведением преобразования муниципальных образований Иркутской области в форме объединения</t>
  </si>
  <si>
    <t>Прочие субсидии бюджетам городских округов (субсидии местным бюджетам на приобретение средств обучения и воспитания, необходимых для оснащения учебных кабинетов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</si>
  <si>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спорта)</t>
  </si>
  <si>
    <r>
      <rPr>
        <sz val="10"/>
        <rFont val="Times New Roman"/>
        <family val="1"/>
        <charset val="204"/>
      </rPr>
      <t xml:space="preserve">Приложение № 1
УТВЕРЖДЕНЫ
решением Городской Думы города 
Усть-Илимска от 23.12.2020г. № 19/110,
в редакции решения Городской Думы 
города Усть-Илимска от 00.07.2021г. № 00/000
</t>
    </r>
    <r>
      <rPr>
        <b/>
        <sz val="10"/>
        <rFont val="Times New Roman"/>
        <family val="1"/>
        <charset val="204"/>
      </rPr>
      <t xml:space="preserve">
</t>
    </r>
  </si>
  <si>
    <t>Прочие субсидии бюджетам городских округов (субсидии местным бюджетам на осуществление дорожной деятельности в отношении автомобильных дорог местного значения)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</si>
</sst>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_р_."/>
    <numFmt numFmtId="165" formatCode="###\ ###\ ###\ ###\ ##0.00"/>
    <numFmt numFmtId="166" formatCode="000"/>
    <numFmt numFmtId="167" formatCode="#,##0.0_р_."/>
    <numFmt numFmtId="168" formatCode="#,##0.0"/>
    <numFmt numFmtId="169" formatCode="?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8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0" fontId="12" fillId="0" borderId="0"/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0" fontId="9" fillId="0" borderId="0"/>
    <xf numFmtId="0" fontId="12" fillId="0" borderId="0"/>
    <xf numFmtId="0" fontId="12" fillId="0" borderId="0"/>
    <xf numFmtId="0" fontId="1" fillId="0" borderId="0"/>
    <xf numFmtId="0" fontId="13" fillId="0" borderId="4">
      <alignment horizontal="left" wrapText="1" indent="2"/>
    </xf>
    <xf numFmtId="49" fontId="13" fillId="0" borderId="5">
      <alignment horizontal="center" shrinkToFit="1"/>
    </xf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</cellStyleXfs>
  <cellXfs count="153">
    <xf numFmtId="0" fontId="0" fillId="0" borderId="0" xfId="0"/>
    <xf numFmtId="0" fontId="3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horizontal="center"/>
    </xf>
    <xf numFmtId="9" fontId="4" fillId="2" borderId="0" xfId="3" applyFont="1" applyFill="1" applyAlignment="1">
      <alignment vertical="top" wrapText="1"/>
    </xf>
    <xf numFmtId="0" fontId="3" fillId="2" borderId="0" xfId="0" applyFont="1" applyFill="1" applyBorder="1"/>
    <xf numFmtId="0" fontId="3" fillId="2" borderId="0" xfId="0" applyFont="1" applyFill="1"/>
    <xf numFmtId="0" fontId="5" fillId="2" borderId="0" xfId="0" applyFont="1" applyFill="1" applyBorder="1"/>
    <xf numFmtId="0" fontId="6" fillId="2" borderId="0" xfId="0" applyFont="1" applyFill="1" applyBorder="1"/>
    <xf numFmtId="0" fontId="4" fillId="2" borderId="0" xfId="0" applyFont="1" applyFill="1" applyAlignment="1">
      <alignment horizontal="center" vertical="top" wrapText="1"/>
    </xf>
    <xf numFmtId="0" fontId="8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8" fillId="2" borderId="0" xfId="0" applyFont="1" applyFill="1"/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 vertical="center"/>
    </xf>
    <xf numFmtId="3" fontId="3" fillId="2" borderId="1" xfId="4" applyNumberFormat="1" applyFont="1" applyFill="1" applyBorder="1" applyAlignment="1">
      <alignment horizontal="center" vertical="center" wrapText="1"/>
    </xf>
    <xf numFmtId="0" fontId="3" fillId="2" borderId="1" xfId="4" applyNumberFormat="1" applyFont="1" applyFill="1" applyBorder="1" applyAlignment="1">
      <alignment vertical="center" wrapText="1"/>
    </xf>
    <xf numFmtId="49" fontId="3" fillId="2" borderId="1" xfId="4" applyNumberFormat="1" applyFont="1" applyFill="1" applyBorder="1" applyAlignment="1">
      <alignment horizontal="center" vertical="center"/>
    </xf>
    <xf numFmtId="164" fontId="3" fillId="2" borderId="1" xfId="4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1" xfId="4" applyFont="1" applyFill="1" applyBorder="1" applyAlignment="1">
      <alignment horizontal="center" vertical="center"/>
    </xf>
    <xf numFmtId="0" fontId="10" fillId="2" borderId="0" xfId="0" applyFont="1" applyFill="1" applyBorder="1"/>
    <xf numFmtId="4" fontId="6" fillId="2" borderId="0" xfId="0" applyNumberFormat="1" applyFont="1" applyFill="1" applyBorder="1" applyAlignment="1">
      <alignment horizontal="center"/>
    </xf>
    <xf numFmtId="0" fontId="10" fillId="2" borderId="0" xfId="0" applyFont="1" applyFill="1"/>
    <xf numFmtId="0" fontId="11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/>
    <xf numFmtId="4" fontId="4" fillId="2" borderId="0" xfId="0" applyNumberFormat="1" applyFont="1" applyFill="1" applyBorder="1"/>
    <xf numFmtId="0" fontId="3" fillId="2" borderId="1" xfId="4" applyNumberFormat="1" applyFont="1" applyFill="1" applyBorder="1" applyAlignment="1" applyProtection="1">
      <alignment vertical="center" wrapText="1"/>
      <protection locked="0"/>
    </xf>
    <xf numFmtId="49" fontId="3" fillId="2" borderId="1" xfId="4" applyNumberFormat="1" applyFont="1" applyFill="1" applyBorder="1" applyAlignment="1" applyProtection="1">
      <alignment horizontal="center" vertical="center"/>
      <protection locked="0"/>
    </xf>
    <xf numFmtId="4" fontId="3" fillId="2" borderId="0" xfId="0" applyNumberFormat="1" applyFont="1" applyFill="1" applyBorder="1"/>
    <xf numFmtId="4" fontId="3" fillId="2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1" fontId="3" fillId="2" borderId="1" xfId="4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4" applyNumberFormat="1" applyFont="1" applyFill="1" applyBorder="1" applyAlignment="1" applyProtection="1">
      <alignment horizontal="center" vertical="center" wrapText="1"/>
      <protection locked="0"/>
    </xf>
    <xf numFmtId="165" fontId="3" fillId="2" borderId="1" xfId="0" applyNumberFormat="1" applyFont="1" applyFill="1" applyBorder="1" applyAlignment="1">
      <alignment horizontal="center" vertical="center" wrapText="1"/>
    </xf>
    <xf numFmtId="0" fontId="3" fillId="2" borderId="1" xfId="4" applyNumberFormat="1" applyFont="1" applyFill="1" applyBorder="1" applyAlignment="1">
      <alignment horizontal="left" vertical="center" wrapText="1"/>
    </xf>
    <xf numFmtId="0" fontId="3" fillId="2" borderId="1" xfId="4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3" fillId="2" borderId="1" xfId="0" applyFont="1" applyFill="1" applyBorder="1" applyAlignment="1">
      <alignment vertical="center" wrapText="1"/>
    </xf>
    <xf numFmtId="0" fontId="3" fillId="2" borderId="1" xfId="5" applyNumberFormat="1" applyFont="1" applyFill="1" applyBorder="1" applyAlignment="1" applyProtection="1">
      <alignment vertical="center" wrapText="1"/>
      <protection hidden="1"/>
    </xf>
    <xf numFmtId="4" fontId="3" fillId="2" borderId="1" xfId="3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vertical="center" wrapText="1"/>
    </xf>
    <xf numFmtId="49" fontId="3" fillId="2" borderId="1" xfId="6" applyNumberFormat="1" applyFont="1" applyFill="1" applyBorder="1" applyAlignment="1" applyProtection="1">
      <alignment horizontal="center" vertical="center"/>
      <protection hidden="1"/>
    </xf>
    <xf numFmtId="3" fontId="3" fillId="2" borderId="1" xfId="4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>
      <alignment horizontal="left"/>
    </xf>
    <xf numFmtId="4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wrapText="1"/>
    </xf>
    <xf numFmtId="49" fontId="3" fillId="2" borderId="1" xfId="4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4" applyNumberFormat="1" applyFont="1" applyFill="1" applyBorder="1" applyAlignment="1">
      <alignment vertical="center" wrapText="1"/>
    </xf>
    <xf numFmtId="0" fontId="3" fillId="2" borderId="1" xfId="7" applyNumberFormat="1" applyFont="1" applyFill="1" applyBorder="1" applyAlignment="1" applyProtection="1">
      <alignment horizontal="left" vertical="center" wrapText="1"/>
    </xf>
    <xf numFmtId="49" fontId="3" fillId="2" borderId="1" xfId="8" applyNumberFormat="1" applyFont="1" applyFill="1" applyBorder="1" applyAlignment="1" applyProtection="1">
      <alignment horizontal="center" vertical="center"/>
    </xf>
    <xf numFmtId="0" fontId="3" fillId="2" borderId="1" xfId="4" applyNumberFormat="1" applyFont="1" applyFill="1" applyBorder="1" applyAlignment="1">
      <alignment vertical="center" wrapText="1" shrinkToFit="1"/>
    </xf>
    <xf numFmtId="49" fontId="3" fillId="2" borderId="1" xfId="0" applyNumberFormat="1" applyFont="1" applyFill="1" applyBorder="1" applyAlignment="1">
      <alignment vertical="center" wrapText="1"/>
    </xf>
    <xf numFmtId="49" fontId="3" fillId="2" borderId="1" xfId="4" applyNumberFormat="1" applyFont="1" applyFill="1" applyBorder="1" applyAlignment="1">
      <alignment horizontal="left" vertical="center" wrapText="1"/>
    </xf>
    <xf numFmtId="4" fontId="3" fillId="2" borderId="1" xfId="9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indent="3"/>
    </xf>
    <xf numFmtId="0" fontId="3" fillId="2" borderId="0" xfId="0" applyFont="1" applyFill="1" applyAlignment="1">
      <alignment horizontal="left" vertical="center" indent="3"/>
    </xf>
    <xf numFmtId="0" fontId="5" fillId="2" borderId="0" xfId="0" applyFont="1" applyFill="1" applyBorder="1" applyAlignment="1">
      <alignment horizontal="left" vertical="center" indent="3"/>
    </xf>
    <xf numFmtId="0" fontId="6" fillId="2" borderId="0" xfId="0" applyFont="1" applyFill="1" applyBorder="1" applyAlignment="1">
      <alignment horizontal="center"/>
    </xf>
    <xf numFmtId="4" fontId="5" fillId="2" borderId="0" xfId="0" applyNumberFormat="1" applyFont="1" applyFill="1" applyBorder="1"/>
    <xf numFmtId="0" fontId="6" fillId="2" borderId="0" xfId="0" applyFont="1" applyFill="1" applyAlignment="1"/>
    <xf numFmtId="0" fontId="6" fillId="2" borderId="0" xfId="0" applyFont="1" applyFill="1"/>
    <xf numFmtId="4" fontId="6" fillId="2" borderId="0" xfId="0" applyNumberFormat="1" applyFont="1" applyFill="1" applyAlignment="1"/>
    <xf numFmtId="0" fontId="7" fillId="2" borderId="0" xfId="5" applyFont="1" applyFill="1" applyProtection="1">
      <protection hidden="1"/>
    </xf>
    <xf numFmtId="0" fontId="14" fillId="2" borderId="1" xfId="4" applyNumberFormat="1" applyFont="1" applyFill="1" applyBorder="1" applyAlignment="1">
      <alignment vertical="center" wrapText="1"/>
    </xf>
    <xf numFmtId="49" fontId="14" fillId="2" borderId="1" xfId="4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14" fillId="2" borderId="1" xfId="0" applyNumberFormat="1" applyFont="1" applyFill="1" applyBorder="1" applyAlignment="1">
      <alignment horizontal="left" vertical="center" wrapText="1"/>
    </xf>
    <xf numFmtId="0" fontId="3" fillId="2" borderId="1" xfId="9" applyFont="1" applyFill="1" applyBorder="1" applyAlignment="1">
      <alignment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justify" vertical="center"/>
    </xf>
    <xf numFmtId="166" fontId="3" fillId="2" borderId="1" xfId="10" applyNumberFormat="1" applyFont="1" applyFill="1" applyBorder="1" applyAlignment="1" applyProtection="1">
      <alignment horizontal="left" vertical="center" wrapText="1"/>
      <protection hidden="1"/>
    </xf>
    <xf numFmtId="0" fontId="14" fillId="2" borderId="1" xfId="0" applyFont="1" applyFill="1" applyBorder="1" applyAlignment="1">
      <alignment horizontal="justify" vertical="center"/>
    </xf>
    <xf numFmtId="167" fontId="3" fillId="2" borderId="1" xfId="12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17" fillId="2" borderId="0" xfId="0" applyFont="1" applyFill="1" applyBorder="1"/>
    <xf numFmtId="0" fontId="16" fillId="2" borderId="0" xfId="0" applyFont="1" applyFill="1" applyBorder="1"/>
    <xf numFmtId="0" fontId="16" fillId="2" borderId="0" xfId="0" applyFont="1" applyFill="1" applyBorder="1" applyAlignment="1">
      <alignment horizontal="center"/>
    </xf>
    <xf numFmtId="0" fontId="18" fillId="2" borderId="0" xfId="0" applyFont="1" applyFill="1" applyBorder="1"/>
    <xf numFmtId="0" fontId="16" fillId="2" borderId="0" xfId="0" applyFont="1" applyFill="1"/>
    <xf numFmtId="0" fontId="19" fillId="2" borderId="0" xfId="0" applyFont="1" applyFill="1" applyBorder="1"/>
    <xf numFmtId="0" fontId="20" fillId="2" borderId="0" xfId="0" applyFont="1" applyFill="1" applyBorder="1"/>
    <xf numFmtId="4" fontId="19" fillId="2" borderId="0" xfId="1" applyNumberFormat="1" applyFont="1" applyFill="1" applyBorder="1" applyAlignment="1">
      <alignment horizontal="center" vertical="center" wrapText="1"/>
    </xf>
    <xf numFmtId="4" fontId="18" fillId="2" borderId="0" xfId="0" applyNumberFormat="1" applyFont="1" applyFill="1" applyBorder="1" applyAlignment="1">
      <alignment horizontal="center" vertical="center"/>
    </xf>
    <xf numFmtId="4" fontId="19" fillId="2" borderId="0" xfId="0" applyNumberFormat="1" applyFont="1" applyFill="1" applyBorder="1" applyAlignment="1">
      <alignment horizontal="center" vertical="center"/>
    </xf>
    <xf numFmtId="4" fontId="16" fillId="2" borderId="0" xfId="0" applyNumberFormat="1" applyFont="1" applyFill="1" applyBorder="1"/>
    <xf numFmtId="4" fontId="19" fillId="2" borderId="0" xfId="1" applyNumberFormat="1" applyFont="1" applyFill="1" applyBorder="1" applyAlignment="1">
      <alignment horizontal="center" vertical="center"/>
    </xf>
    <xf numFmtId="0" fontId="20" fillId="2" borderId="0" xfId="0" applyFont="1" applyFill="1" applyAlignment="1"/>
    <xf numFmtId="0" fontId="20" fillId="2" borderId="0" xfId="0" applyFont="1" applyFill="1"/>
    <xf numFmtId="0" fontId="3" fillId="2" borderId="0" xfId="0" applyFont="1" applyFill="1" applyProtection="1">
      <protection hidden="1"/>
    </xf>
    <xf numFmtId="0" fontId="7" fillId="2" borderId="0" xfId="11" applyFont="1" applyFill="1" applyAlignment="1">
      <alignment horizontal="left"/>
    </xf>
    <xf numFmtId="0" fontId="3" fillId="2" borderId="0" xfId="15" applyFont="1" applyFill="1" applyProtection="1">
      <protection hidden="1"/>
    </xf>
    <xf numFmtId="0" fontId="0" fillId="2" borderId="0" xfId="0" applyFill="1"/>
    <xf numFmtId="49" fontId="3" fillId="2" borderId="7" xfId="4" applyNumberFormat="1" applyFont="1" applyFill="1" applyBorder="1" applyAlignment="1">
      <alignment horizontal="center" vertical="center"/>
    </xf>
    <xf numFmtId="0" fontId="21" fillId="2" borderId="8" xfId="7" applyNumberFormat="1" applyFont="1" applyFill="1" applyBorder="1" applyAlignment="1" applyProtection="1">
      <alignment horizontal="left" vertical="center" wrapText="1"/>
    </xf>
    <xf numFmtId="49" fontId="21" fillId="2" borderId="1" xfId="8" applyNumberFormat="1" applyFont="1" applyFill="1" applyBorder="1" applyAlignment="1" applyProtection="1">
      <alignment horizontal="center" vertical="center"/>
    </xf>
    <xf numFmtId="0" fontId="21" fillId="2" borderId="1" xfId="7" applyNumberFormat="1" applyFont="1" applyFill="1" applyBorder="1" applyAlignment="1" applyProtection="1">
      <alignment horizontal="left" vertical="center" wrapText="1"/>
    </xf>
    <xf numFmtId="49" fontId="3" fillId="2" borderId="3" xfId="8" applyNumberFormat="1" applyFont="1" applyFill="1" applyAlignment="1" applyProtection="1">
      <alignment horizontal="center" vertical="center"/>
    </xf>
    <xf numFmtId="49" fontId="21" fillId="2" borderId="3" xfId="8" applyNumberFormat="1" applyFont="1" applyFill="1" applyAlignment="1" applyProtection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168" fontId="3" fillId="2" borderId="1" xfId="0" applyNumberFormat="1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top" wrapText="1"/>
    </xf>
    <xf numFmtId="0" fontId="21" fillId="2" borderId="0" xfId="0" applyFont="1" applyFill="1" applyAlignment="1">
      <alignment horizontal="left" vertical="center" wrapText="1"/>
    </xf>
    <xf numFmtId="49" fontId="3" fillId="2" borderId="6" xfId="4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16" applyNumberFormat="1" applyFont="1" applyFill="1" applyBorder="1" applyAlignment="1" applyProtection="1">
      <alignment horizontal="left" vertical="center" wrapText="1"/>
    </xf>
    <xf numFmtId="49" fontId="3" fillId="2" borderId="1" xfId="17" applyNumberFormat="1" applyFont="1" applyFill="1" applyBorder="1" applyAlignment="1" applyProtection="1">
      <alignment horizontal="center" vertical="center"/>
    </xf>
    <xf numFmtId="0" fontId="3" fillId="2" borderId="1" xfId="13" applyNumberFormat="1" applyFont="1" applyFill="1" applyBorder="1" applyAlignment="1" applyProtection="1">
      <alignment vertical="center" wrapText="1"/>
    </xf>
    <xf numFmtId="49" fontId="3" fillId="2" borderId="1" xfId="14" applyNumberFormat="1" applyFont="1" applyFill="1" applyBorder="1" applyAlignment="1" applyProtection="1">
      <alignment horizontal="center" vertical="center" shrinkToFit="1"/>
    </xf>
    <xf numFmtId="49" fontId="3" fillId="2" borderId="1" xfId="2" applyNumberFormat="1" applyFont="1" applyFill="1" applyBorder="1" applyAlignment="1">
      <alignment horizontal="center" vertical="center" wrapText="1"/>
    </xf>
    <xf numFmtId="44" fontId="3" fillId="2" borderId="1" xfId="2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169" fontId="3" fillId="0" borderId="1" xfId="0" applyNumberFormat="1" applyFont="1" applyBorder="1" applyAlignment="1" applyProtection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4" fontId="14" fillId="2" borderId="1" xfId="1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 applyProtection="1">
      <alignment horizontal="center" vertical="center" wrapText="1"/>
    </xf>
    <xf numFmtId="0" fontId="14" fillId="2" borderId="1" xfId="4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/>
    </xf>
    <xf numFmtId="0" fontId="7" fillId="2" borderId="0" xfId="5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center" vertical="center" wrapText="1"/>
    </xf>
    <xf numFmtId="0" fontId="7" fillId="2" borderId="0" xfId="15" applyFont="1" applyFill="1" applyAlignment="1" applyProtection="1">
      <alignment horizontal="left"/>
      <protection hidden="1"/>
    </xf>
    <xf numFmtId="0" fontId="7" fillId="2" borderId="0" xfId="15" applyFont="1" applyFill="1" applyAlignment="1" applyProtection="1">
      <alignment horizontal="right"/>
      <protection hidden="1"/>
    </xf>
    <xf numFmtId="0" fontId="6" fillId="2" borderId="0" xfId="0" applyFont="1" applyFill="1" applyBorder="1" applyAlignment="1">
      <alignment horizontal="center" vertical="center" wrapText="1"/>
    </xf>
    <xf numFmtId="0" fontId="7" fillId="2" borderId="0" xfId="5" applyFont="1" applyFill="1" applyAlignment="1" applyProtection="1">
      <alignment horizontal="center"/>
      <protection hidden="1"/>
    </xf>
    <xf numFmtId="0" fontId="7" fillId="2" borderId="0" xfId="11" applyFont="1" applyFill="1" applyAlignment="1">
      <alignment horizontal="left"/>
    </xf>
    <xf numFmtId="0" fontId="11" fillId="2" borderId="0" xfId="0" applyFont="1" applyFill="1" applyAlignment="1">
      <alignment horizontal="center" vertical="center" wrapText="1" shrinkToFit="1"/>
    </xf>
    <xf numFmtId="0" fontId="15" fillId="2" borderId="0" xfId="11" applyFont="1" applyFill="1" applyAlignment="1">
      <alignment horizontal="center" vertical="center" wrapText="1"/>
    </xf>
    <xf numFmtId="0" fontId="11" fillId="2" borderId="0" xfId="11" applyFont="1" applyFill="1" applyAlignment="1">
      <alignment horizontal="center" vertical="center" wrapText="1"/>
    </xf>
    <xf numFmtId="0" fontId="19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left" vertical="top" wrapText="1"/>
    </xf>
    <xf numFmtId="2" fontId="3" fillId="2" borderId="0" xfId="0" applyNumberFormat="1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3" fillId="2" borderId="1" xfId="4" applyNumberFormat="1" applyFont="1" applyFill="1" applyBorder="1" applyAlignment="1">
      <alignment horizontal="center" vertical="center" wrapText="1"/>
    </xf>
    <xf numFmtId="1" fontId="3" fillId="2" borderId="1" xfId="4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18">
    <cellStyle name="xl123" xfId="13"/>
    <cellStyle name="xl128" xfId="14"/>
    <cellStyle name="xl31" xfId="7"/>
    <cellStyle name="xl34" xfId="16"/>
    <cellStyle name="xl43" xfId="8"/>
    <cellStyle name="xl52" xfId="17"/>
    <cellStyle name="Денежный" xfId="2" builtinId="4"/>
    <cellStyle name="Обычный" xfId="0" builtinId="0"/>
    <cellStyle name="Обычный 2" xfId="5"/>
    <cellStyle name="Обычный 2 2" xfId="10"/>
    <cellStyle name="Обычный 2 3" xfId="11"/>
    <cellStyle name="Обычный 2 4" xfId="15"/>
    <cellStyle name="Обычный 6" xfId="12"/>
    <cellStyle name="Обычный_доходы за январь " xfId="6"/>
    <cellStyle name="Обычный_Лист1" xfId="9"/>
    <cellStyle name="Процентный" xfId="3" builtinId="5"/>
    <cellStyle name="Стиль 1" xfId="4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287"/>
  <sheetViews>
    <sheetView tabSelected="1" topLeftCell="A51" zoomScaleNormal="100" workbookViewId="0">
      <selection activeCell="A237" sqref="A237"/>
    </sheetView>
  </sheetViews>
  <sheetFormatPr defaultColWidth="8.88671875" defaultRowHeight="13.8" x14ac:dyDescent="0.25"/>
  <cols>
    <col min="1" max="1" width="53.88671875" style="69" customWidth="1"/>
    <col min="2" max="2" width="8.88671875" style="69"/>
    <col min="3" max="3" width="22.44140625" style="69" customWidth="1"/>
    <col min="4" max="4" width="17.6640625" style="69" customWidth="1"/>
    <col min="5" max="5" width="16.88671875" style="69" customWidth="1"/>
    <col min="6" max="6" width="16.109375" style="69" customWidth="1"/>
    <col min="7" max="7" width="10.6640625" style="7" hidden="1" customWidth="1"/>
    <col min="8" max="8" width="8.88671875" style="7" hidden="1" customWidth="1"/>
    <col min="9" max="9" width="10.88671875" style="7" hidden="1" customWidth="1"/>
    <col min="10" max="11" width="10" style="7" hidden="1" customWidth="1"/>
    <col min="12" max="12" width="8.88671875" style="7" hidden="1" customWidth="1"/>
    <col min="13" max="13" width="16.109375" style="7" hidden="1" customWidth="1"/>
    <col min="14" max="20" width="8.88671875" style="7" hidden="1" customWidth="1"/>
    <col min="21" max="21" width="0.33203125" style="7" hidden="1" customWidth="1"/>
    <col min="22" max="27" width="8.88671875" style="7" hidden="1" customWidth="1"/>
    <col min="28" max="35" width="8.88671875" style="69" hidden="1" customWidth="1"/>
    <col min="36" max="49" width="8.88671875" style="7" hidden="1" customWidth="1"/>
    <col min="50" max="50" width="0.44140625" style="7" hidden="1" customWidth="1"/>
    <col min="51" max="58" width="8.88671875" style="69" hidden="1" customWidth="1"/>
    <col min="59" max="59" width="19.33203125" style="69" hidden="1" customWidth="1"/>
    <col min="60" max="60" width="10" style="69" bestFit="1" customWidth="1"/>
    <col min="61" max="16384" width="8.88671875" style="69"/>
  </cols>
  <sheetData>
    <row r="1" spans="1:51" s="5" customFormat="1" ht="27.6" customHeight="1" x14ac:dyDescent="0.25">
      <c r="A1" s="1"/>
      <c r="B1" s="2"/>
      <c r="C1" s="3"/>
      <c r="E1" s="145" t="s">
        <v>505</v>
      </c>
      <c r="F1" s="145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20"/>
      <c r="X1" s="4"/>
      <c r="Y1" s="4"/>
      <c r="Z1" s="4"/>
      <c r="AA1" s="4"/>
      <c r="AD1" s="6"/>
      <c r="AE1" s="6"/>
      <c r="AF1" s="6"/>
      <c r="AG1" s="6"/>
      <c r="AH1" s="6"/>
      <c r="AI1" s="6"/>
      <c r="AJ1" s="4"/>
      <c r="AK1" s="4"/>
      <c r="AL1" s="4"/>
      <c r="AM1" s="4"/>
      <c r="AN1" s="4"/>
      <c r="AO1" s="4"/>
      <c r="AP1" s="4"/>
      <c r="AQ1" s="4"/>
      <c r="AR1" s="4"/>
      <c r="AS1" s="7"/>
      <c r="AT1" s="7"/>
      <c r="AU1" s="4"/>
      <c r="AV1" s="4"/>
      <c r="AW1" s="4"/>
      <c r="AX1" s="4"/>
    </row>
    <row r="2" spans="1:51" s="5" customFormat="1" ht="25.95" customHeight="1" x14ac:dyDescent="0.25">
      <c r="A2" s="1"/>
      <c r="B2" s="8"/>
      <c r="C2" s="3"/>
      <c r="D2" s="113"/>
      <c r="E2" s="145"/>
      <c r="F2" s="145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20"/>
      <c r="X2" s="4"/>
      <c r="Y2" s="4"/>
      <c r="Z2" s="4"/>
      <c r="AA2" s="4"/>
      <c r="AD2" s="6"/>
      <c r="AE2" s="6"/>
      <c r="AF2" s="6"/>
      <c r="AG2" s="6"/>
      <c r="AH2" s="6"/>
      <c r="AI2" s="6"/>
      <c r="AJ2" s="4"/>
      <c r="AK2" s="4"/>
      <c r="AL2" s="4"/>
      <c r="AM2" s="4"/>
      <c r="AN2" s="4"/>
      <c r="AO2" s="4"/>
      <c r="AP2" s="4"/>
      <c r="AQ2" s="4"/>
      <c r="AR2" s="4"/>
      <c r="AS2" s="7"/>
      <c r="AT2" s="7"/>
      <c r="AU2" s="4"/>
      <c r="AV2" s="4"/>
      <c r="AW2" s="4"/>
      <c r="AX2" s="4"/>
    </row>
    <row r="3" spans="1:51" s="5" customFormat="1" ht="26.4" customHeight="1" x14ac:dyDescent="0.25">
      <c r="A3" s="1"/>
      <c r="B3" s="8"/>
      <c r="C3" s="3"/>
      <c r="D3" s="113"/>
      <c r="E3" s="145"/>
      <c r="F3" s="145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20"/>
      <c r="X3" s="4"/>
      <c r="Y3" s="4"/>
      <c r="Z3" s="4"/>
      <c r="AA3" s="4"/>
      <c r="AD3" s="6"/>
      <c r="AE3" s="6"/>
      <c r="AF3" s="6"/>
      <c r="AG3" s="6"/>
      <c r="AH3" s="6"/>
      <c r="AI3" s="6"/>
      <c r="AJ3" s="4"/>
      <c r="AK3" s="4"/>
      <c r="AL3" s="4"/>
      <c r="AM3" s="4"/>
      <c r="AN3" s="4"/>
      <c r="AO3" s="4"/>
      <c r="AP3" s="4"/>
      <c r="AQ3" s="4"/>
      <c r="AR3" s="4"/>
      <c r="AS3" s="7"/>
      <c r="AT3" s="7"/>
      <c r="AU3" s="4"/>
      <c r="AV3" s="4"/>
      <c r="AW3" s="4"/>
      <c r="AX3" s="4"/>
    </row>
    <row r="4" spans="1:51" s="5" customFormat="1" ht="28.8" customHeight="1" x14ac:dyDescent="0.25">
      <c r="A4" s="1"/>
      <c r="B4" s="8"/>
      <c r="C4" s="3"/>
      <c r="D4" s="113"/>
      <c r="E4" s="145"/>
      <c r="F4" s="145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20"/>
      <c r="X4" s="4"/>
      <c r="Y4" s="4"/>
      <c r="Z4" s="4"/>
      <c r="AA4" s="4"/>
      <c r="AD4" s="6"/>
      <c r="AE4" s="6"/>
      <c r="AF4" s="6"/>
      <c r="AG4" s="6"/>
      <c r="AH4" s="6"/>
      <c r="AI4" s="6"/>
      <c r="AJ4" s="4"/>
      <c r="AK4" s="4"/>
      <c r="AL4" s="4"/>
      <c r="AM4" s="4"/>
      <c r="AN4" s="4"/>
      <c r="AO4" s="4"/>
      <c r="AP4" s="4"/>
      <c r="AQ4" s="4"/>
      <c r="AR4" s="4"/>
      <c r="AS4" s="7"/>
      <c r="AT4" s="7"/>
      <c r="AU4" s="4"/>
      <c r="AV4" s="4"/>
      <c r="AW4" s="4"/>
      <c r="AX4" s="4"/>
    </row>
    <row r="5" spans="1:51" s="11" customFormat="1" ht="36.6" customHeight="1" x14ac:dyDescent="0.3">
      <c r="A5" s="149" t="s">
        <v>0</v>
      </c>
      <c r="B5" s="149"/>
      <c r="C5" s="149"/>
      <c r="D5" s="149"/>
      <c r="E5" s="149"/>
      <c r="F5" s="14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10"/>
      <c r="X5" s="9"/>
      <c r="Y5" s="9"/>
      <c r="Z5" s="9"/>
      <c r="AA5" s="9"/>
      <c r="AD5" s="6"/>
      <c r="AE5" s="6"/>
      <c r="AF5" s="6"/>
      <c r="AG5" s="6"/>
      <c r="AH5" s="6"/>
      <c r="AI5" s="6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</row>
    <row r="6" spans="1:51" s="5" customFormat="1" ht="15.6" customHeight="1" x14ac:dyDescent="0.25">
      <c r="A6" s="1"/>
      <c r="B6" s="12"/>
      <c r="C6" s="12"/>
      <c r="D6" s="13"/>
      <c r="E6" s="13"/>
      <c r="F6" s="14" t="s">
        <v>419</v>
      </c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20"/>
      <c r="X6" s="4"/>
      <c r="Y6" s="4"/>
      <c r="Z6" s="4"/>
      <c r="AA6" s="4"/>
      <c r="AD6" s="6"/>
      <c r="AE6" s="6"/>
      <c r="AF6" s="6"/>
      <c r="AG6" s="6"/>
      <c r="AH6" s="6"/>
      <c r="AI6" s="6"/>
      <c r="AJ6" s="4"/>
      <c r="AK6" s="4"/>
      <c r="AL6" s="4"/>
      <c r="AM6" s="4"/>
      <c r="AN6" s="4"/>
      <c r="AO6" s="4"/>
      <c r="AP6" s="4"/>
      <c r="AQ6" s="4"/>
      <c r="AR6" s="4"/>
      <c r="AS6" s="7"/>
      <c r="AT6" s="7"/>
      <c r="AU6" s="4"/>
      <c r="AV6" s="4"/>
      <c r="AW6" s="4"/>
      <c r="AX6" s="4"/>
      <c r="AY6" s="14"/>
    </row>
    <row r="7" spans="1:51" s="5" customFormat="1" ht="35.4" customHeight="1" x14ac:dyDescent="0.25">
      <c r="A7" s="150" t="s">
        <v>1</v>
      </c>
      <c r="B7" s="151" t="s">
        <v>2</v>
      </c>
      <c r="C7" s="151"/>
      <c r="D7" s="152" t="s">
        <v>3</v>
      </c>
      <c r="E7" s="152" t="s">
        <v>4</v>
      </c>
      <c r="F7" s="152" t="s">
        <v>5</v>
      </c>
      <c r="G7" s="146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20"/>
      <c r="X7" s="4"/>
      <c r="Y7" s="4"/>
      <c r="Z7" s="4"/>
      <c r="AA7" s="4"/>
      <c r="AD7" s="6"/>
      <c r="AE7" s="6"/>
      <c r="AF7" s="6"/>
      <c r="AG7" s="6"/>
      <c r="AH7" s="6"/>
      <c r="AI7" s="6"/>
      <c r="AJ7" s="4"/>
      <c r="AK7" s="4"/>
      <c r="AL7" s="4"/>
      <c r="AM7" s="4"/>
      <c r="AN7" s="4"/>
      <c r="AO7" s="4"/>
      <c r="AP7" s="4"/>
      <c r="AQ7" s="4"/>
      <c r="AR7" s="4"/>
      <c r="AS7" s="7"/>
      <c r="AT7" s="7"/>
      <c r="AU7" s="4"/>
      <c r="AV7" s="4"/>
      <c r="AW7" s="4"/>
      <c r="AX7" s="4"/>
    </row>
    <row r="8" spans="1:51" s="5" customFormat="1" ht="46.95" customHeight="1" x14ac:dyDescent="0.25">
      <c r="A8" s="150"/>
      <c r="B8" s="15" t="s">
        <v>6</v>
      </c>
      <c r="C8" s="15" t="s">
        <v>7</v>
      </c>
      <c r="D8" s="152"/>
      <c r="E8" s="152"/>
      <c r="F8" s="152"/>
      <c r="G8" s="146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20"/>
      <c r="X8" s="4"/>
      <c r="Y8" s="4"/>
      <c r="Z8" s="4"/>
      <c r="AA8" s="4"/>
      <c r="AD8" s="6"/>
      <c r="AE8" s="6"/>
      <c r="AF8" s="6"/>
      <c r="AG8" s="6"/>
      <c r="AH8" s="6"/>
      <c r="AI8" s="6"/>
      <c r="AJ8" s="4"/>
      <c r="AK8" s="4"/>
      <c r="AL8" s="4"/>
      <c r="AM8" s="4"/>
      <c r="AN8" s="4"/>
      <c r="AO8" s="4"/>
      <c r="AP8" s="4"/>
      <c r="AQ8" s="4"/>
      <c r="AR8" s="4"/>
      <c r="AS8" s="7"/>
      <c r="AT8" s="7"/>
      <c r="AU8" s="4"/>
      <c r="AV8" s="4"/>
      <c r="AW8" s="4"/>
      <c r="AX8" s="4"/>
    </row>
    <row r="9" spans="1:51" s="5" customFormat="1" x14ac:dyDescent="0.25">
      <c r="A9" s="16" t="s">
        <v>8</v>
      </c>
      <c r="B9" s="17" t="s">
        <v>9</v>
      </c>
      <c r="C9" s="18" t="s">
        <v>10</v>
      </c>
      <c r="D9" s="19">
        <f>+D10+D17+D27+D39+D47+D55+D86+D96+D108+D117+D175</f>
        <v>910271410</v>
      </c>
      <c r="E9" s="19">
        <f>+E10+E17+E27+E39+E47+E55+E86+E96+E108+E117+E175</f>
        <v>863834054</v>
      </c>
      <c r="F9" s="19">
        <f>+F10+F17+F27+F39+F47+F55+F86+F96+F108+F117+F175</f>
        <v>912258400</v>
      </c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147"/>
      <c r="V9" s="147"/>
      <c r="W9" s="147"/>
      <c r="X9" s="4"/>
      <c r="Y9" s="4"/>
      <c r="Z9" s="4"/>
      <c r="AA9" s="4"/>
      <c r="AD9" s="6"/>
      <c r="AE9" s="6"/>
      <c r="AF9" s="6"/>
      <c r="AG9" s="6"/>
      <c r="AH9" s="6"/>
      <c r="AI9" s="6"/>
      <c r="AJ9" s="4"/>
      <c r="AK9" s="4"/>
      <c r="AL9" s="4"/>
      <c r="AM9" s="4"/>
      <c r="AN9" s="4"/>
      <c r="AO9" s="4"/>
      <c r="AP9" s="4"/>
      <c r="AQ9" s="4"/>
      <c r="AR9" s="4"/>
      <c r="AS9" s="7"/>
      <c r="AT9" s="7"/>
      <c r="AU9" s="4"/>
      <c r="AV9" s="4"/>
      <c r="AW9" s="4"/>
      <c r="AX9" s="4"/>
    </row>
    <row r="10" spans="1:51" s="24" customFormat="1" ht="16.2" customHeight="1" x14ac:dyDescent="0.25">
      <c r="A10" s="16" t="s">
        <v>11</v>
      </c>
      <c r="B10" s="17" t="s">
        <v>9</v>
      </c>
      <c r="C10" s="21" t="s">
        <v>12</v>
      </c>
      <c r="D10" s="19">
        <f>+D11</f>
        <v>516295000</v>
      </c>
      <c r="E10" s="19">
        <f>+E11</f>
        <v>536070000</v>
      </c>
      <c r="F10" s="19">
        <f>+F11</f>
        <v>573988000</v>
      </c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3"/>
      <c r="V10" s="23"/>
      <c r="W10" s="23"/>
      <c r="X10" s="7"/>
      <c r="Y10" s="7"/>
      <c r="Z10" s="22"/>
      <c r="AA10" s="22"/>
      <c r="AD10" s="25"/>
      <c r="AE10" s="25"/>
      <c r="AF10" s="25"/>
      <c r="AG10" s="25"/>
      <c r="AH10" s="25"/>
      <c r="AI10" s="25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</row>
    <row r="11" spans="1:51" s="27" customFormat="1" ht="18" customHeight="1" x14ac:dyDescent="0.25">
      <c r="A11" s="16" t="s">
        <v>13</v>
      </c>
      <c r="B11" s="17" t="s">
        <v>9</v>
      </c>
      <c r="C11" s="21" t="s">
        <v>14</v>
      </c>
      <c r="D11" s="19">
        <f>+D12+D13+D15+D14+D16</f>
        <v>516295000</v>
      </c>
      <c r="E11" s="19">
        <f t="shared" ref="E11:F11" si="0">+E12+E13+E15+E14+E16</f>
        <v>536070000</v>
      </c>
      <c r="F11" s="19">
        <f t="shared" si="0"/>
        <v>573988000</v>
      </c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147"/>
      <c r="V11" s="147"/>
      <c r="W11" s="147"/>
      <c r="X11" s="4"/>
      <c r="Y11" s="4"/>
      <c r="Z11" s="26"/>
      <c r="AA11" s="26"/>
      <c r="AD11" s="25"/>
      <c r="AE11" s="25"/>
      <c r="AF11" s="25"/>
      <c r="AG11" s="25"/>
      <c r="AH11" s="25"/>
      <c r="AI11" s="25"/>
      <c r="AJ11" s="26"/>
      <c r="AK11" s="26"/>
      <c r="AL11" s="26"/>
      <c r="AM11" s="26"/>
      <c r="AN11" s="28"/>
      <c r="AO11" s="26"/>
      <c r="AP11" s="26"/>
      <c r="AQ11" s="26"/>
      <c r="AR11" s="26"/>
      <c r="AS11" s="26"/>
      <c r="AT11" s="26"/>
      <c r="AU11" s="26"/>
      <c r="AV11" s="26"/>
      <c r="AW11" s="26"/>
      <c r="AX11" s="26"/>
    </row>
    <row r="12" spans="1:51" s="5" customFormat="1" ht="67.95" customHeight="1" x14ac:dyDescent="0.25">
      <c r="A12" s="29" t="s">
        <v>15</v>
      </c>
      <c r="B12" s="30" t="s">
        <v>16</v>
      </c>
      <c r="C12" s="30" t="s">
        <v>17</v>
      </c>
      <c r="D12" s="19">
        <v>484568000</v>
      </c>
      <c r="E12" s="19">
        <v>519142000</v>
      </c>
      <c r="F12" s="19">
        <v>557932000</v>
      </c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31"/>
      <c r="V12" s="31"/>
      <c r="W12" s="32"/>
      <c r="X12" s="4"/>
      <c r="Y12" s="4"/>
      <c r="Z12" s="4"/>
      <c r="AA12" s="4"/>
      <c r="AD12" s="6"/>
      <c r="AE12" s="6"/>
      <c r="AF12" s="6"/>
      <c r="AG12" s="6"/>
      <c r="AH12" s="6"/>
      <c r="AI12" s="6"/>
      <c r="AJ12" s="4"/>
      <c r="AK12" s="4"/>
      <c r="AL12" s="4"/>
      <c r="AM12" s="4"/>
      <c r="AN12" s="31"/>
      <c r="AO12" s="4"/>
      <c r="AP12" s="4"/>
      <c r="AQ12" s="4"/>
      <c r="AR12" s="4"/>
      <c r="AS12" s="7"/>
      <c r="AT12" s="7"/>
      <c r="AU12" s="4"/>
      <c r="AV12" s="4"/>
      <c r="AW12" s="4"/>
      <c r="AX12" s="4"/>
    </row>
    <row r="13" spans="1:51" s="5" customFormat="1" ht="98.4" customHeight="1" x14ac:dyDescent="0.25">
      <c r="A13" s="29" t="s">
        <v>18</v>
      </c>
      <c r="B13" s="30" t="s">
        <v>16</v>
      </c>
      <c r="C13" s="30" t="s">
        <v>19</v>
      </c>
      <c r="D13" s="19">
        <f>8200000+6865000</f>
        <v>15065000</v>
      </c>
      <c r="E13" s="19">
        <v>8254000</v>
      </c>
      <c r="F13" s="19">
        <v>8320000</v>
      </c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110"/>
      <c r="X13" s="4"/>
      <c r="Y13" s="4"/>
      <c r="Z13" s="4"/>
      <c r="AA13" s="4"/>
      <c r="AD13" s="6"/>
      <c r="AE13" s="6"/>
      <c r="AF13" s="6"/>
      <c r="AG13" s="6"/>
      <c r="AH13" s="6"/>
      <c r="AI13" s="6"/>
      <c r="AJ13" s="4"/>
      <c r="AK13" s="4"/>
      <c r="AL13" s="4"/>
      <c r="AM13" s="4"/>
      <c r="AN13" s="31"/>
      <c r="AO13" s="4"/>
      <c r="AP13" s="4"/>
      <c r="AQ13" s="4"/>
      <c r="AR13" s="4"/>
      <c r="AS13" s="7"/>
      <c r="AT13" s="7"/>
      <c r="AU13" s="4"/>
      <c r="AV13" s="4"/>
      <c r="AW13" s="4"/>
      <c r="AX13" s="4"/>
    </row>
    <row r="14" spans="1:51" s="5" customFormat="1" ht="45" customHeight="1" x14ac:dyDescent="0.25">
      <c r="A14" s="29" t="s">
        <v>20</v>
      </c>
      <c r="B14" s="30" t="s">
        <v>16</v>
      </c>
      <c r="C14" s="30" t="s">
        <v>21</v>
      </c>
      <c r="D14" s="19">
        <v>3160000</v>
      </c>
      <c r="E14" s="19">
        <v>3174000</v>
      </c>
      <c r="F14" s="19">
        <v>3186000</v>
      </c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110"/>
      <c r="X14" s="4"/>
      <c r="Y14" s="4"/>
      <c r="Z14" s="4"/>
      <c r="AA14" s="4"/>
      <c r="AD14" s="6"/>
      <c r="AE14" s="6"/>
      <c r="AF14" s="6"/>
      <c r="AG14" s="6"/>
      <c r="AH14" s="6"/>
      <c r="AI14" s="6"/>
      <c r="AJ14" s="4"/>
      <c r="AK14" s="4"/>
      <c r="AL14" s="4"/>
      <c r="AM14" s="4"/>
      <c r="AN14" s="31"/>
      <c r="AO14" s="4"/>
      <c r="AP14" s="4"/>
      <c r="AQ14" s="4"/>
      <c r="AR14" s="4"/>
      <c r="AS14" s="7"/>
      <c r="AT14" s="7"/>
      <c r="AU14" s="4"/>
      <c r="AV14" s="4"/>
      <c r="AW14" s="4"/>
      <c r="AX14" s="4"/>
    </row>
    <row r="15" spans="1:51" s="5" customFormat="1" ht="86.4" customHeight="1" x14ac:dyDescent="0.25">
      <c r="A15" s="29" t="s">
        <v>22</v>
      </c>
      <c r="B15" s="30" t="s">
        <v>16</v>
      </c>
      <c r="C15" s="30" t="s">
        <v>23</v>
      </c>
      <c r="D15" s="19">
        <v>8550000</v>
      </c>
      <c r="E15" s="19">
        <v>5500000</v>
      </c>
      <c r="F15" s="19">
        <v>4550000</v>
      </c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110"/>
      <c r="X15" s="4"/>
      <c r="Y15" s="4"/>
      <c r="Z15" s="4"/>
      <c r="AA15" s="4"/>
      <c r="AD15" s="6"/>
      <c r="AE15" s="6"/>
      <c r="AF15" s="6"/>
      <c r="AG15" s="6"/>
      <c r="AH15" s="6"/>
      <c r="AI15" s="6"/>
      <c r="AJ15" s="4"/>
      <c r="AK15" s="4"/>
      <c r="AL15" s="4"/>
      <c r="AM15" s="4"/>
      <c r="AN15" s="31"/>
      <c r="AO15" s="4"/>
      <c r="AP15" s="4"/>
      <c r="AQ15" s="4"/>
      <c r="AR15" s="4"/>
      <c r="AS15" s="7"/>
      <c r="AT15" s="7"/>
      <c r="AU15" s="4"/>
      <c r="AV15" s="4"/>
      <c r="AW15" s="4"/>
      <c r="AX15" s="4"/>
    </row>
    <row r="16" spans="1:51" s="5" customFormat="1" ht="83.4" customHeight="1" x14ac:dyDescent="0.25">
      <c r="A16" s="29" t="s">
        <v>470</v>
      </c>
      <c r="B16" s="30" t="s">
        <v>16</v>
      </c>
      <c r="C16" s="30" t="s">
        <v>469</v>
      </c>
      <c r="D16" s="130">
        <f>500000+3452000+1000000</f>
        <v>4952000</v>
      </c>
      <c r="E16" s="19">
        <v>0</v>
      </c>
      <c r="F16" s="19">
        <v>0</v>
      </c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110"/>
      <c r="X16" s="4"/>
      <c r="Y16" s="4"/>
      <c r="Z16" s="4"/>
      <c r="AA16" s="4"/>
      <c r="AD16" s="6"/>
      <c r="AE16" s="6"/>
      <c r="AF16" s="6"/>
      <c r="AG16" s="6"/>
      <c r="AH16" s="6"/>
      <c r="AI16" s="6"/>
      <c r="AJ16" s="4"/>
      <c r="AK16" s="4"/>
      <c r="AL16" s="4"/>
      <c r="AM16" s="4"/>
      <c r="AN16" s="31"/>
      <c r="AO16" s="4"/>
      <c r="AP16" s="4"/>
      <c r="AQ16" s="4"/>
      <c r="AR16" s="4"/>
      <c r="AS16" s="7"/>
      <c r="AT16" s="7"/>
      <c r="AU16" s="4"/>
      <c r="AV16" s="4"/>
      <c r="AW16" s="4"/>
      <c r="AX16" s="4"/>
    </row>
    <row r="17" spans="1:51" s="5" customFormat="1" ht="27.6" customHeight="1" x14ac:dyDescent="0.25">
      <c r="A17" s="29" t="s">
        <v>24</v>
      </c>
      <c r="B17" s="30" t="s">
        <v>9</v>
      </c>
      <c r="C17" s="30" t="s">
        <v>25</v>
      </c>
      <c r="D17" s="19">
        <f>+D18</f>
        <v>9268620</v>
      </c>
      <c r="E17" s="19">
        <f>+E18</f>
        <v>9645380</v>
      </c>
      <c r="F17" s="19">
        <f>+F18</f>
        <v>10267280</v>
      </c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110"/>
      <c r="X17" s="4"/>
      <c r="Y17" s="4"/>
      <c r="Z17" s="4"/>
      <c r="AA17" s="4"/>
      <c r="AD17" s="6"/>
      <c r="AE17" s="6"/>
      <c r="AF17" s="6"/>
      <c r="AG17" s="6"/>
      <c r="AH17" s="6"/>
      <c r="AI17" s="6"/>
      <c r="AJ17" s="4"/>
      <c r="AK17" s="4"/>
      <c r="AL17" s="4"/>
      <c r="AM17" s="4"/>
      <c r="AN17" s="4"/>
      <c r="AO17" s="4"/>
      <c r="AP17" s="4"/>
      <c r="AQ17" s="4"/>
      <c r="AR17" s="4"/>
      <c r="AS17" s="7"/>
      <c r="AT17" s="7"/>
      <c r="AU17" s="4"/>
      <c r="AV17" s="4"/>
      <c r="AW17" s="4"/>
      <c r="AX17" s="4"/>
    </row>
    <row r="18" spans="1:51" s="5" customFormat="1" ht="30.6" customHeight="1" x14ac:dyDescent="0.25">
      <c r="A18" s="33" t="s">
        <v>26</v>
      </c>
      <c r="B18" s="30" t="s">
        <v>9</v>
      </c>
      <c r="C18" s="30" t="s">
        <v>27</v>
      </c>
      <c r="D18" s="19">
        <f>+D19+D21+D23+D25</f>
        <v>9268620</v>
      </c>
      <c r="E18" s="19">
        <f>+E19+E21+E23+E25</f>
        <v>9645380</v>
      </c>
      <c r="F18" s="19">
        <f>+F19+F21+F23+F25</f>
        <v>10267280</v>
      </c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110"/>
      <c r="X18" s="4"/>
      <c r="Y18" s="4"/>
      <c r="Z18" s="4"/>
      <c r="AA18" s="4"/>
      <c r="AD18" s="6"/>
      <c r="AE18" s="6"/>
      <c r="AF18" s="6"/>
      <c r="AG18" s="6"/>
      <c r="AH18" s="6"/>
      <c r="AI18" s="6"/>
      <c r="AJ18" s="4"/>
      <c r="AK18" s="4"/>
      <c r="AL18" s="4"/>
      <c r="AM18" s="4"/>
      <c r="AN18" s="148"/>
      <c r="AO18" s="4"/>
      <c r="AP18" s="4"/>
      <c r="AQ18" s="4"/>
      <c r="AR18" s="4"/>
      <c r="AS18" s="7"/>
      <c r="AT18" s="7"/>
      <c r="AU18" s="4"/>
      <c r="AV18" s="4"/>
      <c r="AW18" s="4"/>
      <c r="AX18" s="4"/>
      <c r="AY18" s="27"/>
    </row>
    <row r="19" spans="1:51" s="5" customFormat="1" ht="58.2" customHeight="1" x14ac:dyDescent="0.25">
      <c r="A19" s="33" t="s">
        <v>28</v>
      </c>
      <c r="B19" s="30" t="s">
        <v>9</v>
      </c>
      <c r="C19" s="30" t="s">
        <v>29</v>
      </c>
      <c r="D19" s="19">
        <f t="shared" ref="D19:F19" si="1">+D20</f>
        <v>4255820</v>
      </c>
      <c r="E19" s="19">
        <f t="shared" si="1"/>
        <v>4434160</v>
      </c>
      <c r="F19" s="19">
        <f t="shared" si="1"/>
        <v>4753570</v>
      </c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110"/>
      <c r="X19" s="4"/>
      <c r="Y19" s="4"/>
      <c r="Z19" s="4"/>
      <c r="AA19" s="4"/>
      <c r="AD19" s="6"/>
      <c r="AE19" s="6"/>
      <c r="AF19" s="6"/>
      <c r="AG19" s="6"/>
      <c r="AH19" s="6"/>
      <c r="AI19" s="6"/>
      <c r="AJ19" s="4"/>
      <c r="AK19" s="4"/>
      <c r="AL19" s="4"/>
      <c r="AM19" s="4"/>
      <c r="AN19" s="148"/>
      <c r="AO19" s="4"/>
      <c r="AP19" s="4"/>
      <c r="AQ19" s="4"/>
      <c r="AR19" s="4"/>
      <c r="AS19" s="7"/>
      <c r="AT19" s="7"/>
      <c r="AU19" s="4"/>
      <c r="AV19" s="4"/>
      <c r="AW19" s="4"/>
      <c r="AX19" s="4"/>
    </row>
    <row r="20" spans="1:51" s="5" customFormat="1" ht="94.8" customHeight="1" x14ac:dyDescent="0.25">
      <c r="A20" s="33" t="s">
        <v>30</v>
      </c>
      <c r="B20" s="34">
        <v>100</v>
      </c>
      <c r="C20" s="35" t="s">
        <v>31</v>
      </c>
      <c r="D20" s="36">
        <f>4355971-100151</f>
        <v>4255820</v>
      </c>
      <c r="E20" s="36">
        <f>4558741-124581</f>
        <v>4434160</v>
      </c>
      <c r="F20" s="36">
        <f>4558741+194829</f>
        <v>4753570</v>
      </c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110"/>
      <c r="X20" s="4"/>
      <c r="Y20" s="4"/>
      <c r="Z20" s="4"/>
      <c r="AA20" s="4"/>
      <c r="AD20" s="6"/>
      <c r="AE20" s="6"/>
      <c r="AF20" s="6"/>
      <c r="AG20" s="6"/>
      <c r="AH20" s="6"/>
      <c r="AI20" s="6"/>
      <c r="AJ20" s="4"/>
      <c r="AK20" s="4"/>
      <c r="AL20" s="4"/>
      <c r="AM20" s="4"/>
      <c r="AN20" s="148"/>
      <c r="AO20" s="4"/>
      <c r="AP20" s="4"/>
      <c r="AQ20" s="4"/>
      <c r="AR20" s="4"/>
      <c r="AS20" s="7"/>
      <c r="AT20" s="7"/>
      <c r="AU20" s="4"/>
      <c r="AV20" s="4"/>
      <c r="AW20" s="4"/>
      <c r="AX20" s="4"/>
    </row>
    <row r="21" spans="1:51" s="5" customFormat="1" ht="71.400000000000006" customHeight="1" x14ac:dyDescent="0.25">
      <c r="A21" s="33" t="s">
        <v>32</v>
      </c>
      <c r="B21" s="30" t="s">
        <v>9</v>
      </c>
      <c r="C21" s="30" t="s">
        <v>33</v>
      </c>
      <c r="D21" s="19">
        <f>+D22</f>
        <v>24250</v>
      </c>
      <c r="E21" s="19">
        <f>+E22</f>
        <v>25020</v>
      </c>
      <c r="F21" s="19">
        <f>+F22</f>
        <v>26550</v>
      </c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110"/>
      <c r="X21" s="4"/>
      <c r="Y21" s="4"/>
      <c r="Z21" s="4"/>
      <c r="AA21" s="4"/>
      <c r="AD21" s="6"/>
      <c r="AE21" s="6"/>
      <c r="AF21" s="6"/>
      <c r="AG21" s="6"/>
      <c r="AH21" s="6"/>
      <c r="AI21" s="6"/>
      <c r="AJ21" s="4"/>
      <c r="AK21" s="4"/>
      <c r="AL21" s="4"/>
      <c r="AM21" s="4"/>
      <c r="AN21" s="148"/>
      <c r="AO21" s="4"/>
      <c r="AP21" s="4"/>
      <c r="AQ21" s="4"/>
      <c r="AR21" s="4"/>
      <c r="AS21" s="7"/>
      <c r="AT21" s="7"/>
      <c r="AU21" s="4"/>
      <c r="AV21" s="4"/>
      <c r="AW21" s="4"/>
      <c r="AX21" s="4"/>
    </row>
    <row r="22" spans="1:51" s="5" customFormat="1" ht="109.2" customHeight="1" x14ac:dyDescent="0.25">
      <c r="A22" s="33" t="s">
        <v>34</v>
      </c>
      <c r="B22" s="30" t="s">
        <v>35</v>
      </c>
      <c r="C22" s="35" t="s">
        <v>36</v>
      </c>
      <c r="D22" s="36">
        <f>21859+2391</f>
        <v>24250</v>
      </c>
      <c r="E22" s="36">
        <f>22477+2543</f>
        <v>25020</v>
      </c>
      <c r="F22" s="36">
        <f>22477+4073</f>
        <v>26550</v>
      </c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110"/>
      <c r="X22" s="4"/>
      <c r="Y22" s="4"/>
      <c r="Z22" s="4"/>
      <c r="AA22" s="4"/>
      <c r="AD22" s="6"/>
      <c r="AE22" s="6"/>
      <c r="AF22" s="6"/>
      <c r="AG22" s="6"/>
      <c r="AH22" s="6"/>
      <c r="AI22" s="6"/>
      <c r="AJ22" s="4"/>
      <c r="AK22" s="4"/>
      <c r="AL22" s="4"/>
      <c r="AM22" s="4"/>
      <c r="AN22" s="148"/>
      <c r="AO22" s="4"/>
      <c r="AP22" s="4"/>
      <c r="AQ22" s="4"/>
      <c r="AR22" s="4"/>
      <c r="AS22" s="7"/>
      <c r="AT22" s="7"/>
      <c r="AU22" s="4"/>
      <c r="AV22" s="4"/>
      <c r="AW22" s="4"/>
      <c r="AX22" s="4"/>
    </row>
    <row r="23" spans="1:51" s="5" customFormat="1" ht="60" customHeight="1" x14ac:dyDescent="0.25">
      <c r="A23" s="33" t="s">
        <v>37</v>
      </c>
      <c r="B23" s="30" t="s">
        <v>9</v>
      </c>
      <c r="C23" s="30" t="s">
        <v>38</v>
      </c>
      <c r="D23" s="19">
        <f>+D24</f>
        <v>5598280</v>
      </c>
      <c r="E23" s="19">
        <f>+E24</f>
        <v>5817850</v>
      </c>
      <c r="F23" s="19">
        <f>+F24</f>
        <v>6216950</v>
      </c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110"/>
      <c r="X23" s="4"/>
      <c r="Y23" s="4"/>
      <c r="Z23" s="4"/>
      <c r="AA23" s="4"/>
      <c r="AD23" s="6"/>
      <c r="AE23" s="6"/>
      <c r="AF23" s="6"/>
      <c r="AG23" s="6"/>
      <c r="AH23" s="6"/>
      <c r="AI23" s="6"/>
      <c r="AJ23" s="4"/>
      <c r="AK23" s="4"/>
      <c r="AL23" s="4"/>
      <c r="AM23" s="4"/>
      <c r="AN23" s="148"/>
      <c r="AO23" s="4"/>
      <c r="AP23" s="4"/>
      <c r="AQ23" s="4"/>
      <c r="AR23" s="4"/>
      <c r="AS23" s="7"/>
      <c r="AT23" s="7"/>
      <c r="AU23" s="4"/>
      <c r="AV23" s="4"/>
      <c r="AW23" s="4"/>
      <c r="AX23" s="4"/>
    </row>
    <row r="24" spans="1:51" s="5" customFormat="1" ht="97.95" customHeight="1" x14ac:dyDescent="0.25">
      <c r="A24" s="33" t="s">
        <v>39</v>
      </c>
      <c r="B24" s="30" t="s">
        <v>35</v>
      </c>
      <c r="C24" s="35" t="s">
        <v>40</v>
      </c>
      <c r="D24" s="36">
        <f>5673869-75589</f>
        <v>5598280</v>
      </c>
      <c r="E24" s="36">
        <f>5901751-83901</f>
        <v>5817850</v>
      </c>
      <c r="F24" s="36">
        <f>5901751+315199</f>
        <v>6216950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110"/>
      <c r="X24" s="4"/>
      <c r="Y24" s="4"/>
      <c r="Z24" s="4"/>
      <c r="AA24" s="4"/>
      <c r="AD24" s="6"/>
      <c r="AE24" s="6"/>
      <c r="AF24" s="6"/>
      <c r="AG24" s="6"/>
      <c r="AH24" s="6"/>
      <c r="AI24" s="6"/>
      <c r="AJ24" s="4"/>
      <c r="AK24" s="4"/>
      <c r="AL24" s="4"/>
      <c r="AM24" s="4"/>
      <c r="AN24" s="148"/>
      <c r="AO24" s="4"/>
      <c r="AP24" s="4"/>
      <c r="AQ24" s="4"/>
      <c r="AR24" s="4"/>
      <c r="AS24" s="7"/>
      <c r="AT24" s="7"/>
      <c r="AU24" s="4"/>
      <c r="AV24" s="4"/>
      <c r="AW24" s="4"/>
      <c r="AX24" s="4"/>
    </row>
    <row r="25" spans="1:51" s="5" customFormat="1" ht="55.95" customHeight="1" x14ac:dyDescent="0.25">
      <c r="A25" s="33" t="s">
        <v>41</v>
      </c>
      <c r="B25" s="30" t="s">
        <v>9</v>
      </c>
      <c r="C25" s="30" t="s">
        <v>42</v>
      </c>
      <c r="D25" s="19">
        <f>+D26</f>
        <v>-609730</v>
      </c>
      <c r="E25" s="19">
        <f>+E26</f>
        <v>-631650</v>
      </c>
      <c r="F25" s="19">
        <f>+F26</f>
        <v>-729790</v>
      </c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110"/>
      <c r="X25" s="4"/>
      <c r="Y25" s="4"/>
      <c r="Z25" s="4"/>
      <c r="AA25" s="4"/>
      <c r="AD25" s="6"/>
      <c r="AE25" s="6"/>
      <c r="AF25" s="6"/>
      <c r="AG25" s="6"/>
      <c r="AH25" s="6"/>
      <c r="AI25" s="6"/>
      <c r="AJ25" s="4"/>
      <c r="AK25" s="4"/>
      <c r="AL25" s="4"/>
      <c r="AM25" s="4"/>
      <c r="AN25" s="148"/>
      <c r="AO25" s="4"/>
      <c r="AP25" s="4"/>
      <c r="AQ25" s="4"/>
      <c r="AR25" s="4"/>
      <c r="AS25" s="7"/>
      <c r="AT25" s="7"/>
      <c r="AU25" s="4"/>
      <c r="AV25" s="4"/>
      <c r="AW25" s="4"/>
      <c r="AX25" s="4"/>
    </row>
    <row r="26" spans="1:51" s="5" customFormat="1" ht="96.6" customHeight="1" x14ac:dyDescent="0.25">
      <c r="A26" s="33" t="s">
        <v>43</v>
      </c>
      <c r="B26" s="30" t="s">
        <v>35</v>
      </c>
      <c r="C26" s="35" t="s">
        <v>44</v>
      </c>
      <c r="D26" s="36">
        <f>-602396-7334</f>
        <v>-609730</v>
      </c>
      <c r="E26" s="36">
        <f>-578611-53039</f>
        <v>-631650</v>
      </c>
      <c r="F26" s="36">
        <f>-578611-151179</f>
        <v>-729790</v>
      </c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110"/>
      <c r="X26" s="4"/>
      <c r="Y26" s="4"/>
      <c r="Z26" s="4"/>
      <c r="AA26" s="4"/>
      <c r="AD26" s="6"/>
      <c r="AE26" s="6"/>
      <c r="AF26" s="6"/>
      <c r="AG26" s="6"/>
      <c r="AH26" s="6"/>
      <c r="AI26" s="6"/>
      <c r="AJ26" s="4"/>
      <c r="AK26" s="4"/>
      <c r="AL26" s="4"/>
      <c r="AM26" s="4"/>
      <c r="AN26" s="148"/>
      <c r="AO26" s="4"/>
      <c r="AP26" s="4"/>
      <c r="AQ26" s="4"/>
      <c r="AR26" s="4"/>
      <c r="AS26" s="7"/>
      <c r="AT26" s="7"/>
      <c r="AU26" s="4"/>
      <c r="AV26" s="4"/>
      <c r="AW26" s="4"/>
      <c r="AX26" s="4"/>
    </row>
    <row r="27" spans="1:51" s="27" customFormat="1" ht="13.2" x14ac:dyDescent="0.25">
      <c r="A27" s="37" t="s">
        <v>45</v>
      </c>
      <c r="B27" s="30" t="s">
        <v>9</v>
      </c>
      <c r="C27" s="21" t="s">
        <v>46</v>
      </c>
      <c r="D27" s="19">
        <f>+D33+D35+D37+D28</f>
        <v>135464240</v>
      </c>
      <c r="E27" s="19">
        <f t="shared" ref="E27:F27" si="2">+E33+E35+E37+E28</f>
        <v>98350960</v>
      </c>
      <c r="F27" s="19">
        <f t="shared" si="2"/>
        <v>101435520</v>
      </c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4"/>
      <c r="V27" s="4"/>
      <c r="W27" s="110"/>
      <c r="X27" s="4"/>
      <c r="Y27" s="4"/>
      <c r="Z27" s="26"/>
      <c r="AA27" s="26"/>
      <c r="AD27" s="25"/>
      <c r="AE27" s="25"/>
      <c r="AF27" s="25"/>
      <c r="AG27" s="25"/>
      <c r="AH27" s="25"/>
      <c r="AI27" s="25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</row>
    <row r="28" spans="1:51" s="27" customFormat="1" ht="26.4" x14ac:dyDescent="0.25">
      <c r="A28" s="33" t="s">
        <v>47</v>
      </c>
      <c r="B28" s="30" t="s">
        <v>9</v>
      </c>
      <c r="C28" s="38" t="s">
        <v>48</v>
      </c>
      <c r="D28" s="19">
        <f>+D29+D31</f>
        <v>99029240</v>
      </c>
      <c r="E28" s="19">
        <f>+E29+E31</f>
        <v>97185960</v>
      </c>
      <c r="F28" s="19">
        <f>+F29+F31</f>
        <v>100190520</v>
      </c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4"/>
      <c r="V28" s="4"/>
      <c r="W28" s="110"/>
      <c r="X28" s="4"/>
      <c r="Y28" s="4"/>
      <c r="Z28" s="26"/>
      <c r="AA28" s="26"/>
      <c r="AD28" s="25"/>
      <c r="AE28" s="25"/>
      <c r="AF28" s="25"/>
      <c r="AG28" s="25"/>
      <c r="AH28" s="25"/>
      <c r="AI28" s="25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</row>
    <row r="29" spans="1:51" s="27" customFormat="1" ht="26.4" x14ac:dyDescent="0.25">
      <c r="A29" s="33" t="s">
        <v>49</v>
      </c>
      <c r="B29" s="30" t="s">
        <v>9</v>
      </c>
      <c r="C29" s="38" t="s">
        <v>50</v>
      </c>
      <c r="D29" s="19">
        <f>+D30</f>
        <v>67602600</v>
      </c>
      <c r="E29" s="19">
        <f>+E30</f>
        <v>70491600</v>
      </c>
      <c r="F29" s="19">
        <f>+F30</f>
        <v>72225000</v>
      </c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4"/>
      <c r="V29" s="4"/>
      <c r="W29" s="110"/>
      <c r="X29" s="4"/>
      <c r="Y29" s="4"/>
      <c r="Z29" s="26"/>
      <c r="AA29" s="26"/>
      <c r="AD29" s="25"/>
      <c r="AE29" s="25"/>
      <c r="AF29" s="25"/>
      <c r="AG29" s="25"/>
      <c r="AH29" s="25"/>
      <c r="AI29" s="25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</row>
    <row r="30" spans="1:51" s="27" customFormat="1" ht="26.4" x14ac:dyDescent="0.25">
      <c r="A30" s="33" t="s">
        <v>49</v>
      </c>
      <c r="B30" s="30" t="s">
        <v>16</v>
      </c>
      <c r="C30" s="38" t="s">
        <v>51</v>
      </c>
      <c r="D30" s="19">
        <v>67602600</v>
      </c>
      <c r="E30" s="19">
        <v>70491600</v>
      </c>
      <c r="F30" s="19">
        <v>72225000</v>
      </c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/>
      <c r="V30" s="4"/>
      <c r="W30" s="110"/>
      <c r="X30" s="4"/>
      <c r="Y30" s="4"/>
      <c r="Z30" s="26"/>
      <c r="AA30" s="26"/>
      <c r="AD30" s="25"/>
      <c r="AE30" s="25"/>
      <c r="AF30" s="25"/>
      <c r="AG30" s="25"/>
      <c r="AH30" s="25"/>
      <c r="AI30" s="25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</row>
    <row r="31" spans="1:51" s="27" customFormat="1" ht="40.200000000000003" customHeight="1" x14ac:dyDescent="0.25">
      <c r="A31" s="33" t="s">
        <v>52</v>
      </c>
      <c r="B31" s="30" t="s">
        <v>9</v>
      </c>
      <c r="C31" s="38" t="s">
        <v>53</v>
      </c>
      <c r="D31" s="19">
        <f>+D32</f>
        <v>31426640</v>
      </c>
      <c r="E31" s="19">
        <f>+E32</f>
        <v>26694360</v>
      </c>
      <c r="F31" s="19">
        <f>+F32</f>
        <v>27965520</v>
      </c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4"/>
      <c r="V31" s="4"/>
      <c r="W31" s="110"/>
      <c r="X31" s="4"/>
      <c r="Y31" s="4"/>
      <c r="Z31" s="26"/>
      <c r="AA31" s="26"/>
      <c r="AD31" s="25"/>
      <c r="AE31" s="25"/>
      <c r="AF31" s="25"/>
      <c r="AG31" s="25"/>
      <c r="AH31" s="25"/>
      <c r="AI31" s="25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</row>
    <row r="32" spans="1:51" s="27" customFormat="1" ht="52.8" x14ac:dyDescent="0.25">
      <c r="A32" s="33" t="s">
        <v>54</v>
      </c>
      <c r="B32" s="30" t="s">
        <v>16</v>
      </c>
      <c r="C32" s="38" t="s">
        <v>55</v>
      </c>
      <c r="D32" s="19">
        <f>25307640+6119000</f>
        <v>31426640</v>
      </c>
      <c r="E32" s="19">
        <v>26694360</v>
      </c>
      <c r="F32" s="19">
        <v>27965520</v>
      </c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4"/>
      <c r="V32" s="4"/>
      <c r="W32" s="110"/>
      <c r="X32" s="4"/>
      <c r="Y32" s="4"/>
      <c r="Z32" s="26"/>
      <c r="AA32" s="26"/>
      <c r="AD32" s="25"/>
      <c r="AE32" s="25"/>
      <c r="AF32" s="25"/>
      <c r="AG32" s="25"/>
      <c r="AH32" s="25"/>
      <c r="AI32" s="25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</row>
    <row r="33" spans="1:50" s="5" customFormat="1" ht="26.4" x14ac:dyDescent="0.25">
      <c r="A33" s="33" t="s">
        <v>56</v>
      </c>
      <c r="B33" s="30" t="s">
        <v>9</v>
      </c>
      <c r="C33" s="21" t="s">
        <v>57</v>
      </c>
      <c r="D33" s="19">
        <f>+D34</f>
        <v>15500000</v>
      </c>
      <c r="E33" s="19">
        <f t="shared" ref="E33:F33" si="3">+E34</f>
        <v>0</v>
      </c>
      <c r="F33" s="19">
        <f t="shared" si="3"/>
        <v>0</v>
      </c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110"/>
      <c r="X33" s="4"/>
      <c r="Y33" s="4"/>
      <c r="Z33" s="4"/>
      <c r="AA33" s="4"/>
      <c r="AD33" s="6"/>
      <c r="AE33" s="6"/>
      <c r="AF33" s="6"/>
      <c r="AG33" s="6"/>
      <c r="AH33" s="6"/>
      <c r="AI33" s="6"/>
      <c r="AJ33" s="4"/>
      <c r="AK33" s="4"/>
      <c r="AL33" s="4"/>
      <c r="AM33" s="4"/>
      <c r="AN33" s="135"/>
      <c r="AO33" s="4"/>
      <c r="AP33" s="4"/>
      <c r="AQ33" s="4"/>
      <c r="AR33" s="4"/>
      <c r="AS33" s="7"/>
      <c r="AT33" s="7"/>
      <c r="AU33" s="4"/>
      <c r="AV33" s="4"/>
      <c r="AW33" s="4"/>
      <c r="AX33" s="4"/>
    </row>
    <row r="34" spans="1:50" s="5" customFormat="1" ht="27.6" customHeight="1" x14ac:dyDescent="0.25">
      <c r="A34" s="33" t="s">
        <v>56</v>
      </c>
      <c r="B34" s="30" t="s">
        <v>16</v>
      </c>
      <c r="C34" s="21" t="s">
        <v>58</v>
      </c>
      <c r="D34" s="19">
        <f>15440000+60000</f>
        <v>15500000</v>
      </c>
      <c r="E34" s="19">
        <v>0</v>
      </c>
      <c r="F34" s="19">
        <v>0</v>
      </c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110"/>
      <c r="X34" s="4"/>
      <c r="Y34" s="4"/>
      <c r="Z34" s="4"/>
      <c r="AA34" s="4"/>
      <c r="AD34" s="6"/>
      <c r="AE34" s="6"/>
      <c r="AF34" s="6"/>
      <c r="AG34" s="6"/>
      <c r="AH34" s="6"/>
      <c r="AI34" s="6"/>
      <c r="AJ34" s="4"/>
      <c r="AK34" s="4"/>
      <c r="AL34" s="4"/>
      <c r="AM34" s="4"/>
      <c r="AN34" s="135"/>
      <c r="AO34" s="4"/>
      <c r="AP34" s="4"/>
      <c r="AQ34" s="4"/>
      <c r="AR34" s="4"/>
      <c r="AS34" s="7"/>
      <c r="AT34" s="7"/>
      <c r="AU34" s="4"/>
      <c r="AV34" s="4"/>
      <c r="AW34" s="4"/>
      <c r="AX34" s="4"/>
    </row>
    <row r="35" spans="1:50" s="5" customFormat="1" ht="17.399999999999999" customHeight="1" x14ac:dyDescent="0.25">
      <c r="A35" s="33" t="s">
        <v>59</v>
      </c>
      <c r="B35" s="30" t="s">
        <v>9</v>
      </c>
      <c r="C35" s="39" t="s">
        <v>60</v>
      </c>
      <c r="D35" s="19">
        <f>+D36</f>
        <v>200000</v>
      </c>
      <c r="E35" s="19">
        <f>+E36</f>
        <v>200000</v>
      </c>
      <c r="F35" s="19">
        <f>+F36</f>
        <v>200000</v>
      </c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110"/>
      <c r="X35" s="4"/>
      <c r="Y35" s="4"/>
      <c r="Z35" s="4"/>
      <c r="AA35" s="4"/>
      <c r="AD35" s="6"/>
      <c r="AE35" s="6"/>
      <c r="AF35" s="6"/>
      <c r="AG35" s="6"/>
      <c r="AH35" s="6"/>
      <c r="AI35" s="6"/>
      <c r="AJ35" s="4"/>
      <c r="AK35" s="4"/>
      <c r="AL35" s="4"/>
      <c r="AM35" s="4"/>
      <c r="AN35" s="111"/>
      <c r="AO35" s="4"/>
      <c r="AP35" s="4"/>
      <c r="AQ35" s="4"/>
      <c r="AR35" s="4"/>
      <c r="AS35" s="7"/>
      <c r="AT35" s="7"/>
      <c r="AU35" s="4"/>
      <c r="AV35" s="4"/>
      <c r="AW35" s="4"/>
      <c r="AX35" s="4"/>
    </row>
    <row r="36" spans="1:50" s="5" customFormat="1" ht="14.4" customHeight="1" x14ac:dyDescent="0.25">
      <c r="A36" s="33" t="s">
        <v>59</v>
      </c>
      <c r="B36" s="30" t="s">
        <v>16</v>
      </c>
      <c r="C36" s="39" t="s">
        <v>61</v>
      </c>
      <c r="D36" s="19">
        <v>200000</v>
      </c>
      <c r="E36" s="19">
        <v>200000</v>
      </c>
      <c r="F36" s="19">
        <v>200000</v>
      </c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110"/>
      <c r="X36" s="4"/>
      <c r="Y36" s="4"/>
      <c r="Z36" s="4"/>
      <c r="AA36" s="4"/>
      <c r="AD36" s="6"/>
      <c r="AE36" s="6"/>
      <c r="AF36" s="6"/>
      <c r="AG36" s="6"/>
      <c r="AH36" s="6"/>
      <c r="AI36" s="6"/>
      <c r="AJ36" s="4"/>
      <c r="AK36" s="4"/>
      <c r="AL36" s="4"/>
      <c r="AM36" s="4"/>
      <c r="AN36" s="4"/>
      <c r="AO36" s="4"/>
      <c r="AP36" s="4"/>
      <c r="AQ36" s="4"/>
      <c r="AR36" s="4"/>
      <c r="AS36" s="7"/>
      <c r="AT36" s="7"/>
      <c r="AU36" s="4"/>
      <c r="AV36" s="4"/>
      <c r="AW36" s="4"/>
      <c r="AX36" s="4"/>
    </row>
    <row r="37" spans="1:50" s="5" customFormat="1" ht="28.95" customHeight="1" x14ac:dyDescent="0.25">
      <c r="A37" s="33" t="s">
        <v>62</v>
      </c>
      <c r="B37" s="30" t="s">
        <v>9</v>
      </c>
      <c r="C37" s="39" t="s">
        <v>63</v>
      </c>
      <c r="D37" s="19">
        <f>+D38</f>
        <v>20735000</v>
      </c>
      <c r="E37" s="19">
        <f>+E38</f>
        <v>965000</v>
      </c>
      <c r="F37" s="19">
        <f>+F38</f>
        <v>1045000</v>
      </c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110"/>
      <c r="X37" s="4"/>
      <c r="Y37" s="4"/>
      <c r="Z37" s="4"/>
      <c r="AA37" s="4"/>
      <c r="AD37" s="6"/>
      <c r="AE37" s="6"/>
      <c r="AF37" s="6"/>
      <c r="AG37" s="6"/>
      <c r="AH37" s="6"/>
      <c r="AI37" s="6"/>
      <c r="AJ37" s="4"/>
      <c r="AK37" s="4"/>
      <c r="AL37" s="4"/>
      <c r="AM37" s="4"/>
      <c r="AN37" s="4"/>
      <c r="AO37" s="4"/>
      <c r="AP37" s="4"/>
      <c r="AQ37" s="4"/>
      <c r="AR37" s="4"/>
      <c r="AS37" s="7"/>
      <c r="AT37" s="7"/>
      <c r="AU37" s="4"/>
      <c r="AV37" s="4"/>
      <c r="AW37" s="4"/>
      <c r="AX37" s="4"/>
    </row>
    <row r="38" spans="1:50" s="5" customFormat="1" ht="29.4" customHeight="1" x14ac:dyDescent="0.25">
      <c r="A38" s="33" t="s">
        <v>64</v>
      </c>
      <c r="B38" s="30" t="s">
        <v>16</v>
      </c>
      <c r="C38" s="39" t="s">
        <v>65</v>
      </c>
      <c r="D38" s="19">
        <f>855000+19880000</f>
        <v>20735000</v>
      </c>
      <c r="E38" s="19">
        <v>965000</v>
      </c>
      <c r="F38" s="19">
        <v>1045000</v>
      </c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110"/>
      <c r="X38" s="4"/>
      <c r="Y38" s="4"/>
      <c r="Z38" s="4"/>
      <c r="AA38" s="4"/>
      <c r="AD38" s="6"/>
      <c r="AE38" s="6"/>
      <c r="AF38" s="6"/>
      <c r="AG38" s="6"/>
      <c r="AH38" s="6"/>
      <c r="AI38" s="6"/>
      <c r="AJ38" s="4"/>
      <c r="AK38" s="4"/>
      <c r="AL38" s="4"/>
      <c r="AM38" s="4"/>
      <c r="AN38" s="109"/>
      <c r="AO38" s="4"/>
      <c r="AP38" s="4"/>
      <c r="AQ38" s="4"/>
      <c r="AR38" s="4"/>
      <c r="AS38" s="7"/>
      <c r="AT38" s="7"/>
      <c r="AU38" s="4"/>
      <c r="AV38" s="4"/>
      <c r="AW38" s="4"/>
      <c r="AX38" s="4"/>
    </row>
    <row r="39" spans="1:50" s="27" customFormat="1" ht="15.6" customHeight="1" x14ac:dyDescent="0.25">
      <c r="A39" s="37" t="s">
        <v>66</v>
      </c>
      <c r="B39" s="30" t="s">
        <v>9</v>
      </c>
      <c r="C39" s="21" t="s">
        <v>67</v>
      </c>
      <c r="D39" s="19">
        <f>+D40+D42</f>
        <v>71518000</v>
      </c>
      <c r="E39" s="19">
        <f t="shared" ref="E39:F39" si="4">+E40+E42</f>
        <v>68414000</v>
      </c>
      <c r="F39" s="19">
        <f t="shared" si="4"/>
        <v>69099000</v>
      </c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4"/>
      <c r="V39" s="4"/>
      <c r="W39" s="110"/>
      <c r="X39" s="4"/>
      <c r="Y39" s="4"/>
      <c r="Z39" s="26"/>
      <c r="AA39" s="26"/>
      <c r="AD39" s="25"/>
      <c r="AE39" s="25"/>
      <c r="AF39" s="25"/>
      <c r="AG39" s="25"/>
      <c r="AH39" s="25"/>
      <c r="AI39" s="25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</row>
    <row r="40" spans="1:50" s="5" customFormat="1" ht="15.6" customHeight="1" x14ac:dyDescent="0.25">
      <c r="A40" s="33" t="s">
        <v>68</v>
      </c>
      <c r="B40" s="30" t="s">
        <v>9</v>
      </c>
      <c r="C40" s="21" t="s">
        <v>69</v>
      </c>
      <c r="D40" s="19">
        <f>+D41</f>
        <v>20400000</v>
      </c>
      <c r="E40" s="19">
        <f>+E41</f>
        <v>20800000</v>
      </c>
      <c r="F40" s="19">
        <f>+F41</f>
        <v>21200000</v>
      </c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110"/>
      <c r="X40" s="4"/>
      <c r="Y40" s="4"/>
      <c r="Z40" s="4"/>
      <c r="AA40" s="4"/>
      <c r="AD40" s="6"/>
      <c r="AE40" s="6"/>
      <c r="AF40" s="6"/>
      <c r="AG40" s="6"/>
      <c r="AH40" s="6"/>
      <c r="AI40" s="6"/>
      <c r="AJ40" s="4"/>
      <c r="AK40" s="4"/>
      <c r="AL40" s="4"/>
      <c r="AM40" s="4"/>
      <c r="AN40" s="4"/>
      <c r="AO40" s="4"/>
      <c r="AP40" s="4"/>
      <c r="AQ40" s="4"/>
      <c r="AR40" s="4"/>
      <c r="AS40" s="7"/>
      <c r="AT40" s="7"/>
      <c r="AU40" s="4"/>
      <c r="AV40" s="4"/>
      <c r="AW40" s="4"/>
      <c r="AX40" s="4"/>
    </row>
    <row r="41" spans="1:50" s="5" customFormat="1" ht="42" customHeight="1" x14ac:dyDescent="0.25">
      <c r="A41" s="33" t="s">
        <v>70</v>
      </c>
      <c r="B41" s="30" t="s">
        <v>16</v>
      </c>
      <c r="C41" s="21" t="s">
        <v>71</v>
      </c>
      <c r="D41" s="19">
        <v>20400000</v>
      </c>
      <c r="E41" s="19">
        <v>20800000</v>
      </c>
      <c r="F41" s="19">
        <v>21200000</v>
      </c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110"/>
      <c r="X41" s="4"/>
      <c r="Y41" s="4"/>
      <c r="Z41" s="4"/>
      <c r="AA41" s="4"/>
      <c r="AD41" s="6"/>
      <c r="AE41" s="6"/>
      <c r="AF41" s="6"/>
      <c r="AG41" s="6"/>
      <c r="AH41" s="6"/>
      <c r="AI41" s="6"/>
      <c r="AJ41" s="4"/>
      <c r="AK41" s="4"/>
      <c r="AL41" s="4"/>
      <c r="AM41" s="4"/>
      <c r="AN41" s="109"/>
      <c r="AO41" s="4"/>
      <c r="AP41" s="4"/>
      <c r="AQ41" s="4"/>
      <c r="AR41" s="4"/>
      <c r="AS41" s="7"/>
      <c r="AT41" s="7"/>
      <c r="AU41" s="4"/>
      <c r="AV41" s="4"/>
      <c r="AW41" s="4"/>
      <c r="AX41" s="4"/>
    </row>
    <row r="42" spans="1:50" s="5" customFormat="1" x14ac:dyDescent="0.25">
      <c r="A42" s="33" t="s">
        <v>72</v>
      </c>
      <c r="B42" s="30" t="s">
        <v>9</v>
      </c>
      <c r="C42" s="30" t="s">
        <v>73</v>
      </c>
      <c r="D42" s="19">
        <f>+D43+D45</f>
        <v>51118000</v>
      </c>
      <c r="E42" s="19">
        <f>+E43+E45</f>
        <v>47614000</v>
      </c>
      <c r="F42" s="19">
        <f>+F43+F45</f>
        <v>47899000</v>
      </c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110"/>
      <c r="X42" s="4"/>
      <c r="Y42" s="4"/>
      <c r="Z42" s="4"/>
      <c r="AA42" s="4"/>
      <c r="AD42" s="6"/>
      <c r="AE42" s="6"/>
      <c r="AF42" s="6"/>
      <c r="AG42" s="6"/>
      <c r="AH42" s="6"/>
      <c r="AI42" s="6"/>
      <c r="AJ42" s="4"/>
      <c r="AK42" s="4"/>
      <c r="AL42" s="4"/>
      <c r="AM42" s="4"/>
      <c r="AN42" s="4"/>
      <c r="AO42" s="4"/>
      <c r="AP42" s="4"/>
      <c r="AQ42" s="4"/>
      <c r="AR42" s="4"/>
      <c r="AS42" s="7"/>
      <c r="AT42" s="7"/>
      <c r="AU42" s="4"/>
      <c r="AV42" s="4"/>
      <c r="AW42" s="4"/>
      <c r="AX42" s="4"/>
    </row>
    <row r="43" spans="1:50" s="5" customFormat="1" x14ac:dyDescent="0.25">
      <c r="A43" s="33" t="s">
        <v>74</v>
      </c>
      <c r="B43" s="30" t="s">
        <v>9</v>
      </c>
      <c r="C43" s="30" t="s">
        <v>75</v>
      </c>
      <c r="D43" s="19">
        <f>+D44</f>
        <v>40318000</v>
      </c>
      <c r="E43" s="19">
        <f>+E44</f>
        <v>36714000</v>
      </c>
      <c r="F43" s="19">
        <f>+F44</f>
        <v>36899000</v>
      </c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110"/>
      <c r="X43" s="4"/>
      <c r="Y43" s="4"/>
      <c r="Z43" s="4"/>
      <c r="AA43" s="4"/>
      <c r="AD43" s="6"/>
      <c r="AE43" s="6"/>
      <c r="AF43" s="6"/>
      <c r="AG43" s="6"/>
      <c r="AH43" s="6"/>
      <c r="AI43" s="6"/>
      <c r="AJ43" s="4"/>
      <c r="AK43" s="4"/>
      <c r="AL43" s="4"/>
      <c r="AM43" s="4"/>
      <c r="AN43" s="4"/>
      <c r="AO43" s="4"/>
      <c r="AP43" s="4"/>
      <c r="AQ43" s="4"/>
      <c r="AR43" s="4"/>
      <c r="AS43" s="7"/>
      <c r="AT43" s="7"/>
      <c r="AU43" s="4"/>
      <c r="AV43" s="4"/>
      <c r="AW43" s="4"/>
      <c r="AX43" s="4"/>
    </row>
    <row r="44" spans="1:50" s="5" customFormat="1" ht="28.2" customHeight="1" x14ac:dyDescent="0.25">
      <c r="A44" s="33" t="s">
        <v>76</v>
      </c>
      <c r="B44" s="30" t="s">
        <v>16</v>
      </c>
      <c r="C44" s="30" t="s">
        <v>77</v>
      </c>
      <c r="D44" s="19">
        <f>36502000+3816000</f>
        <v>40318000</v>
      </c>
      <c r="E44" s="19">
        <v>36714000</v>
      </c>
      <c r="F44" s="19">
        <v>36899000</v>
      </c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110"/>
      <c r="X44" s="4"/>
      <c r="Y44" s="4"/>
      <c r="Z44" s="4"/>
      <c r="AA44" s="4"/>
      <c r="AD44" s="6"/>
      <c r="AE44" s="6"/>
      <c r="AF44" s="6"/>
      <c r="AG44" s="6"/>
      <c r="AH44" s="6"/>
      <c r="AI44" s="6"/>
      <c r="AJ44" s="4"/>
      <c r="AK44" s="4"/>
      <c r="AL44" s="4"/>
      <c r="AM44" s="4"/>
      <c r="AN44" s="4"/>
      <c r="AO44" s="4"/>
      <c r="AP44" s="4"/>
      <c r="AQ44" s="4"/>
      <c r="AR44" s="4"/>
      <c r="AS44" s="7"/>
      <c r="AT44" s="7"/>
      <c r="AU44" s="4"/>
      <c r="AV44" s="4"/>
      <c r="AW44" s="4"/>
      <c r="AX44" s="4"/>
    </row>
    <row r="45" spans="1:50" s="5" customFormat="1" x14ac:dyDescent="0.25">
      <c r="A45" s="33" t="s">
        <v>78</v>
      </c>
      <c r="B45" s="30" t="s">
        <v>9</v>
      </c>
      <c r="C45" s="30" t="s">
        <v>79</v>
      </c>
      <c r="D45" s="19">
        <f>+D46</f>
        <v>10800000</v>
      </c>
      <c r="E45" s="19">
        <f>+E46</f>
        <v>10900000</v>
      </c>
      <c r="F45" s="19">
        <f>+F46</f>
        <v>11000000</v>
      </c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110"/>
      <c r="X45" s="4"/>
      <c r="Y45" s="4"/>
      <c r="Z45" s="4"/>
      <c r="AA45" s="4"/>
      <c r="AD45" s="6"/>
      <c r="AE45" s="6"/>
      <c r="AF45" s="6"/>
      <c r="AG45" s="6"/>
      <c r="AH45" s="6"/>
      <c r="AI45" s="6"/>
      <c r="AJ45" s="4"/>
      <c r="AK45" s="4"/>
      <c r="AL45" s="4"/>
      <c r="AM45" s="4"/>
      <c r="AN45" s="4"/>
      <c r="AO45" s="4"/>
      <c r="AP45" s="4"/>
      <c r="AQ45" s="4"/>
      <c r="AR45" s="4"/>
      <c r="AS45" s="7"/>
      <c r="AT45" s="7"/>
      <c r="AU45" s="4"/>
      <c r="AV45" s="4"/>
      <c r="AW45" s="4"/>
      <c r="AX45" s="4"/>
    </row>
    <row r="46" spans="1:50" s="5" customFormat="1" ht="28.2" customHeight="1" x14ac:dyDescent="0.25">
      <c r="A46" s="33" t="s">
        <v>80</v>
      </c>
      <c r="B46" s="30" t="s">
        <v>16</v>
      </c>
      <c r="C46" s="30" t="s">
        <v>81</v>
      </c>
      <c r="D46" s="19">
        <v>10800000</v>
      </c>
      <c r="E46" s="19">
        <v>10900000</v>
      </c>
      <c r="F46" s="19">
        <v>11000000</v>
      </c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110"/>
      <c r="X46" s="4"/>
      <c r="Y46" s="4"/>
      <c r="Z46" s="4"/>
      <c r="AA46" s="4"/>
      <c r="AD46" s="6"/>
      <c r="AE46" s="6"/>
      <c r="AF46" s="6"/>
      <c r="AG46" s="6"/>
      <c r="AH46" s="6"/>
      <c r="AI46" s="6"/>
      <c r="AJ46" s="4"/>
      <c r="AK46" s="4"/>
      <c r="AL46" s="4"/>
      <c r="AM46" s="4"/>
      <c r="AN46" s="109"/>
      <c r="AO46" s="4"/>
      <c r="AP46" s="4"/>
      <c r="AQ46" s="4"/>
      <c r="AR46" s="4"/>
      <c r="AS46" s="7"/>
      <c r="AT46" s="7"/>
      <c r="AU46" s="4"/>
      <c r="AV46" s="4"/>
      <c r="AW46" s="4"/>
      <c r="AX46" s="4"/>
    </row>
    <row r="47" spans="1:50" s="41" customFormat="1" ht="15.6" customHeight="1" x14ac:dyDescent="0.25">
      <c r="A47" s="37" t="s">
        <v>82</v>
      </c>
      <c r="B47" s="17" t="s">
        <v>9</v>
      </c>
      <c r="C47" s="21" t="s">
        <v>83</v>
      </c>
      <c r="D47" s="19">
        <f>+D48+D50</f>
        <v>18925720</v>
      </c>
      <c r="E47" s="19">
        <f t="shared" ref="E47:F47" si="5">+E48+E50</f>
        <v>19080720</v>
      </c>
      <c r="F47" s="19">
        <f t="shared" si="5"/>
        <v>19105720</v>
      </c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110"/>
      <c r="V47" s="110"/>
      <c r="W47" s="110"/>
      <c r="X47" s="110"/>
      <c r="Y47" s="110"/>
      <c r="Z47" s="40"/>
      <c r="AA47" s="40"/>
      <c r="AD47" s="42"/>
      <c r="AE47" s="42"/>
      <c r="AF47" s="42"/>
      <c r="AG47" s="42"/>
      <c r="AH47" s="42"/>
      <c r="AI47" s="42"/>
      <c r="AJ47" s="40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</row>
    <row r="48" spans="1:50" s="41" customFormat="1" ht="26.4" x14ac:dyDescent="0.25">
      <c r="A48" s="33" t="s">
        <v>84</v>
      </c>
      <c r="B48" s="30" t="s">
        <v>9</v>
      </c>
      <c r="C48" s="21" t="s">
        <v>85</v>
      </c>
      <c r="D48" s="19">
        <f>+D49</f>
        <v>16900000</v>
      </c>
      <c r="E48" s="19">
        <f>+E49</f>
        <v>17100000</v>
      </c>
      <c r="F48" s="19">
        <f>+F49</f>
        <v>17300000</v>
      </c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110"/>
      <c r="V48" s="110"/>
      <c r="W48" s="110"/>
      <c r="X48" s="110"/>
      <c r="Y48" s="110"/>
      <c r="Z48" s="40"/>
      <c r="AA48" s="40"/>
      <c r="AD48" s="42"/>
      <c r="AE48" s="42"/>
      <c r="AF48" s="42"/>
      <c r="AG48" s="42"/>
      <c r="AH48" s="42"/>
      <c r="AI48" s="42"/>
      <c r="AJ48" s="40"/>
      <c r="AK48" s="40"/>
      <c r="AL48" s="40"/>
      <c r="AM48" s="40"/>
      <c r="AN48" s="40"/>
      <c r="AO48" s="40"/>
      <c r="AP48" s="40"/>
      <c r="AQ48" s="40"/>
      <c r="AR48" s="40"/>
      <c r="AS48" s="40"/>
      <c r="AT48" s="40"/>
      <c r="AU48" s="40"/>
      <c r="AV48" s="40"/>
      <c r="AW48" s="40"/>
      <c r="AX48" s="40"/>
    </row>
    <row r="49" spans="1:50" s="5" customFormat="1" ht="41.4" customHeight="1" x14ac:dyDescent="0.25">
      <c r="A49" s="33" t="s">
        <v>86</v>
      </c>
      <c r="B49" s="30" t="s">
        <v>16</v>
      </c>
      <c r="C49" s="21" t="s">
        <v>87</v>
      </c>
      <c r="D49" s="19">
        <v>16900000</v>
      </c>
      <c r="E49" s="19">
        <v>17100000</v>
      </c>
      <c r="F49" s="19">
        <v>17300000</v>
      </c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110"/>
      <c r="X49" s="4"/>
      <c r="Y49" s="4"/>
      <c r="Z49" s="4"/>
      <c r="AA49" s="4"/>
      <c r="AD49" s="6"/>
      <c r="AE49" s="6"/>
      <c r="AF49" s="6"/>
      <c r="AG49" s="6"/>
      <c r="AH49" s="6"/>
      <c r="AI49" s="6"/>
      <c r="AJ49" s="4"/>
      <c r="AK49" s="4"/>
      <c r="AL49" s="4"/>
      <c r="AM49" s="4"/>
      <c r="AN49" s="109"/>
      <c r="AO49" s="4"/>
      <c r="AP49" s="4"/>
      <c r="AQ49" s="4"/>
      <c r="AR49" s="4"/>
      <c r="AS49" s="7"/>
      <c r="AT49" s="7"/>
      <c r="AU49" s="4"/>
      <c r="AV49" s="4"/>
      <c r="AW49" s="4"/>
      <c r="AX49" s="4"/>
    </row>
    <row r="50" spans="1:50" s="5" customFormat="1" ht="28.2" customHeight="1" x14ac:dyDescent="0.25">
      <c r="A50" s="33" t="s">
        <v>88</v>
      </c>
      <c r="B50" s="17" t="s">
        <v>9</v>
      </c>
      <c r="C50" s="21" t="s">
        <v>89</v>
      </c>
      <c r="D50" s="19">
        <f>+D51+D53</f>
        <v>2025720</v>
      </c>
      <c r="E50" s="19">
        <f t="shared" ref="E50:F50" si="6">+E51+E53</f>
        <v>1980720</v>
      </c>
      <c r="F50" s="19">
        <f t="shared" si="6"/>
        <v>1805720</v>
      </c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110"/>
      <c r="X50" s="4"/>
      <c r="Y50" s="4"/>
      <c r="Z50" s="4"/>
      <c r="AA50" s="4"/>
      <c r="AD50" s="6"/>
      <c r="AE50" s="6"/>
      <c r="AF50" s="6"/>
      <c r="AG50" s="6"/>
      <c r="AH50" s="6"/>
      <c r="AI50" s="6"/>
      <c r="AJ50" s="4"/>
      <c r="AK50" s="4"/>
      <c r="AL50" s="4"/>
      <c r="AM50" s="4"/>
      <c r="AN50" s="4"/>
      <c r="AO50" s="4"/>
      <c r="AP50" s="4"/>
      <c r="AQ50" s="4"/>
      <c r="AR50" s="4"/>
      <c r="AS50" s="7"/>
      <c r="AT50" s="7"/>
      <c r="AU50" s="4"/>
      <c r="AV50" s="4"/>
      <c r="AW50" s="4"/>
      <c r="AX50" s="4"/>
    </row>
    <row r="51" spans="1:50" s="5" customFormat="1" ht="28.2" customHeight="1" x14ac:dyDescent="0.25">
      <c r="A51" s="33" t="s">
        <v>90</v>
      </c>
      <c r="B51" s="17" t="s">
        <v>9</v>
      </c>
      <c r="C51" s="21" t="s">
        <v>92</v>
      </c>
      <c r="D51" s="19">
        <f>+D52</f>
        <v>235000</v>
      </c>
      <c r="E51" s="19">
        <f t="shared" ref="E51:F51" si="7">+E52</f>
        <v>190000</v>
      </c>
      <c r="F51" s="19">
        <f t="shared" si="7"/>
        <v>15000</v>
      </c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110"/>
      <c r="X51" s="4"/>
      <c r="Y51" s="4"/>
      <c r="Z51" s="4"/>
      <c r="AA51" s="4"/>
      <c r="AD51" s="6"/>
      <c r="AE51" s="6"/>
      <c r="AF51" s="6"/>
      <c r="AG51" s="6"/>
      <c r="AH51" s="6"/>
      <c r="AI51" s="6"/>
      <c r="AJ51" s="4"/>
      <c r="AK51" s="4"/>
      <c r="AL51" s="4"/>
      <c r="AM51" s="4"/>
      <c r="AN51" s="4"/>
      <c r="AO51" s="4"/>
      <c r="AP51" s="4"/>
      <c r="AQ51" s="4"/>
      <c r="AR51" s="4"/>
      <c r="AS51" s="7"/>
      <c r="AT51" s="7"/>
      <c r="AU51" s="4"/>
      <c r="AV51" s="4"/>
      <c r="AW51" s="4"/>
      <c r="AX51" s="4"/>
    </row>
    <row r="52" spans="1:50" s="5" customFormat="1" ht="28.2" customHeight="1" x14ac:dyDescent="0.25">
      <c r="A52" s="33" t="s">
        <v>486</v>
      </c>
      <c r="B52" s="17" t="s">
        <v>91</v>
      </c>
      <c r="C52" s="21" t="s">
        <v>485</v>
      </c>
      <c r="D52" s="19">
        <v>235000</v>
      </c>
      <c r="E52" s="19">
        <v>190000</v>
      </c>
      <c r="F52" s="19">
        <v>15000</v>
      </c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110"/>
      <c r="X52" s="4"/>
      <c r="Y52" s="4"/>
      <c r="Z52" s="4"/>
      <c r="AA52" s="4"/>
      <c r="AD52" s="6"/>
      <c r="AE52" s="6"/>
      <c r="AF52" s="6"/>
      <c r="AG52" s="6"/>
      <c r="AH52" s="6"/>
      <c r="AI52" s="6"/>
      <c r="AJ52" s="4"/>
      <c r="AK52" s="4"/>
      <c r="AL52" s="4"/>
      <c r="AM52" s="4"/>
      <c r="AN52" s="4"/>
      <c r="AO52" s="4"/>
      <c r="AP52" s="4"/>
      <c r="AQ52" s="4"/>
      <c r="AR52" s="4"/>
      <c r="AS52" s="7"/>
      <c r="AT52" s="7"/>
      <c r="AU52" s="4"/>
      <c r="AV52" s="4"/>
      <c r="AW52" s="4"/>
      <c r="AX52" s="4"/>
    </row>
    <row r="53" spans="1:50" s="5" customFormat="1" ht="55.95" customHeight="1" x14ac:dyDescent="0.25">
      <c r="A53" s="33" t="s">
        <v>93</v>
      </c>
      <c r="B53" s="17" t="s">
        <v>9</v>
      </c>
      <c r="C53" s="38" t="s">
        <v>94</v>
      </c>
      <c r="D53" s="19">
        <f>+D54</f>
        <v>1790720</v>
      </c>
      <c r="E53" s="19">
        <f>+E54</f>
        <v>1790720</v>
      </c>
      <c r="F53" s="19">
        <f>+F54</f>
        <v>1790720</v>
      </c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110"/>
      <c r="X53" s="4"/>
      <c r="Y53" s="4"/>
      <c r="Z53" s="4"/>
      <c r="AA53" s="4"/>
      <c r="AD53" s="6"/>
      <c r="AE53" s="6"/>
      <c r="AF53" s="6"/>
      <c r="AG53" s="6"/>
      <c r="AH53" s="6"/>
      <c r="AI53" s="6"/>
      <c r="AJ53" s="4"/>
      <c r="AK53" s="4"/>
      <c r="AL53" s="4"/>
      <c r="AM53" s="4"/>
      <c r="AN53" s="4"/>
      <c r="AO53" s="4"/>
      <c r="AP53" s="4"/>
      <c r="AQ53" s="4"/>
      <c r="AR53" s="4"/>
      <c r="AS53" s="7"/>
      <c r="AT53" s="7"/>
      <c r="AU53" s="4"/>
      <c r="AV53" s="4"/>
      <c r="AW53" s="4"/>
      <c r="AX53" s="4"/>
    </row>
    <row r="54" spans="1:50" s="5" customFormat="1" ht="81" customHeight="1" x14ac:dyDescent="0.25">
      <c r="A54" s="33" t="s">
        <v>494</v>
      </c>
      <c r="B54" s="17" t="s">
        <v>95</v>
      </c>
      <c r="C54" s="21" t="s">
        <v>493</v>
      </c>
      <c r="D54" s="19">
        <v>1790720</v>
      </c>
      <c r="E54" s="19">
        <v>1790720</v>
      </c>
      <c r="F54" s="19">
        <v>1790720</v>
      </c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110"/>
      <c r="X54" s="4"/>
      <c r="Y54" s="4"/>
      <c r="Z54" s="4"/>
      <c r="AA54" s="4"/>
      <c r="AD54" s="6"/>
      <c r="AE54" s="6"/>
      <c r="AF54" s="6"/>
      <c r="AG54" s="6"/>
      <c r="AH54" s="6"/>
      <c r="AI54" s="6"/>
      <c r="AJ54" s="4"/>
      <c r="AK54" s="4"/>
      <c r="AL54" s="4"/>
      <c r="AM54" s="4"/>
      <c r="AN54" s="4"/>
      <c r="AO54" s="4"/>
      <c r="AP54" s="4"/>
      <c r="AQ54" s="4"/>
      <c r="AR54" s="4"/>
      <c r="AS54" s="7"/>
      <c r="AT54" s="7"/>
      <c r="AU54" s="4"/>
      <c r="AV54" s="4"/>
      <c r="AW54" s="4"/>
      <c r="AX54" s="4"/>
    </row>
    <row r="55" spans="1:50" s="27" customFormat="1" ht="42.6" customHeight="1" x14ac:dyDescent="0.25">
      <c r="A55" s="16" t="s">
        <v>96</v>
      </c>
      <c r="B55" s="17" t="s">
        <v>9</v>
      </c>
      <c r="C55" s="21" t="s">
        <v>97</v>
      </c>
      <c r="D55" s="19">
        <f>+D56+D69+D72+D66</f>
        <v>92541920</v>
      </c>
      <c r="E55" s="19">
        <f t="shared" ref="E55:F55" si="8">+E56+E69+E72+E66</f>
        <v>99610517</v>
      </c>
      <c r="F55" s="19">
        <f t="shared" si="8"/>
        <v>103445897</v>
      </c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/>
      <c r="V55" s="4"/>
      <c r="W55" s="110"/>
      <c r="X55" s="4"/>
      <c r="Y55" s="4"/>
      <c r="Z55" s="26"/>
      <c r="AA55" s="26"/>
      <c r="AD55" s="25"/>
      <c r="AE55" s="25"/>
      <c r="AF55" s="25"/>
      <c r="AG55" s="25"/>
      <c r="AH55" s="25"/>
      <c r="AI55" s="25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</row>
    <row r="56" spans="1:50" s="5" customFormat="1" ht="73.95" customHeight="1" x14ac:dyDescent="0.25">
      <c r="A56" s="33" t="s">
        <v>98</v>
      </c>
      <c r="B56" s="17" t="s">
        <v>9</v>
      </c>
      <c r="C56" s="21" t="s">
        <v>99</v>
      </c>
      <c r="D56" s="19">
        <f>D57+D60+D63</f>
        <v>74442825</v>
      </c>
      <c r="E56" s="19">
        <f>E57+E60+E63</f>
        <v>84386097</v>
      </c>
      <c r="F56" s="19">
        <f>F57+F60+F63</f>
        <v>87761541</v>
      </c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110"/>
      <c r="X56" s="4"/>
      <c r="Y56" s="4"/>
      <c r="Z56" s="4"/>
      <c r="AA56" s="4"/>
      <c r="AD56" s="6"/>
      <c r="AE56" s="6"/>
      <c r="AF56" s="6"/>
      <c r="AG56" s="6"/>
      <c r="AH56" s="6"/>
      <c r="AI56" s="6"/>
      <c r="AJ56" s="4"/>
      <c r="AK56" s="4"/>
      <c r="AL56" s="4"/>
      <c r="AM56" s="4"/>
      <c r="AN56" s="4"/>
      <c r="AO56" s="4"/>
      <c r="AP56" s="4"/>
      <c r="AQ56" s="4"/>
      <c r="AR56" s="4"/>
      <c r="AS56" s="7"/>
      <c r="AT56" s="7"/>
      <c r="AU56" s="4"/>
      <c r="AV56" s="4"/>
      <c r="AW56" s="4"/>
      <c r="AX56" s="4"/>
    </row>
    <row r="57" spans="1:50" s="5" customFormat="1" ht="54.6" customHeight="1" x14ac:dyDescent="0.25">
      <c r="A57" s="33" t="s">
        <v>100</v>
      </c>
      <c r="B57" s="17" t="s">
        <v>9</v>
      </c>
      <c r="C57" s="21" t="s">
        <v>101</v>
      </c>
      <c r="D57" s="19">
        <f>+D58</f>
        <v>59678004</v>
      </c>
      <c r="E57" s="19">
        <f t="shared" ref="E57:F58" si="9">+E58</f>
        <v>69045448</v>
      </c>
      <c r="F57" s="19">
        <f t="shared" si="9"/>
        <v>71807266</v>
      </c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110"/>
      <c r="X57" s="4"/>
      <c r="Y57" s="4"/>
      <c r="Z57" s="4"/>
      <c r="AA57" s="4"/>
      <c r="AD57" s="6"/>
      <c r="AE57" s="6"/>
      <c r="AF57" s="6"/>
      <c r="AG57" s="6"/>
      <c r="AH57" s="6"/>
      <c r="AI57" s="6"/>
      <c r="AJ57" s="4"/>
      <c r="AK57" s="4"/>
      <c r="AL57" s="4"/>
      <c r="AM57" s="4"/>
      <c r="AN57" s="4"/>
      <c r="AO57" s="4"/>
      <c r="AP57" s="4"/>
      <c r="AQ57" s="4"/>
      <c r="AR57" s="4"/>
      <c r="AS57" s="7"/>
      <c r="AT57" s="7"/>
      <c r="AU57" s="4"/>
      <c r="AV57" s="4"/>
      <c r="AW57" s="4"/>
      <c r="AX57" s="4"/>
    </row>
    <row r="58" spans="1:50" s="5" customFormat="1" ht="68.400000000000006" customHeight="1" x14ac:dyDescent="0.25">
      <c r="A58" s="33" t="s">
        <v>102</v>
      </c>
      <c r="B58" s="17" t="s">
        <v>9</v>
      </c>
      <c r="C58" s="21" t="s">
        <v>103</v>
      </c>
      <c r="D58" s="19">
        <f>+D59</f>
        <v>59678004</v>
      </c>
      <c r="E58" s="19">
        <f t="shared" si="9"/>
        <v>69045448</v>
      </c>
      <c r="F58" s="19">
        <f t="shared" si="9"/>
        <v>71807266</v>
      </c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110"/>
      <c r="X58" s="4"/>
      <c r="Y58" s="4"/>
      <c r="Z58" s="4"/>
      <c r="AA58" s="4"/>
      <c r="AD58" s="6"/>
      <c r="AE58" s="6"/>
      <c r="AF58" s="6"/>
      <c r="AG58" s="6"/>
      <c r="AH58" s="6"/>
      <c r="AI58" s="6"/>
      <c r="AJ58" s="4"/>
      <c r="AK58" s="4"/>
      <c r="AL58" s="4"/>
      <c r="AM58" s="4"/>
      <c r="AN58" s="4"/>
      <c r="AO58" s="4"/>
      <c r="AP58" s="4"/>
      <c r="AQ58" s="4"/>
      <c r="AR58" s="4"/>
      <c r="AS58" s="7"/>
      <c r="AT58" s="7"/>
      <c r="AU58" s="4"/>
      <c r="AV58" s="4"/>
      <c r="AW58" s="4"/>
      <c r="AX58" s="4"/>
    </row>
    <row r="59" spans="1:50" s="5" customFormat="1" ht="69" customHeight="1" x14ac:dyDescent="0.25">
      <c r="A59" s="33" t="s">
        <v>488</v>
      </c>
      <c r="B59" s="17" t="s">
        <v>91</v>
      </c>
      <c r="C59" s="21" t="s">
        <v>487</v>
      </c>
      <c r="D59" s="19">
        <f>66453752-6775748</f>
        <v>59678004</v>
      </c>
      <c r="E59" s="19">
        <v>69045448</v>
      </c>
      <c r="F59" s="19">
        <v>71807266</v>
      </c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110"/>
      <c r="X59" s="4"/>
      <c r="Y59" s="4"/>
      <c r="Z59" s="4"/>
      <c r="AA59" s="4"/>
      <c r="AD59" s="6"/>
      <c r="AE59" s="6"/>
      <c r="AF59" s="6"/>
      <c r="AG59" s="6"/>
      <c r="AH59" s="6"/>
      <c r="AI59" s="6"/>
      <c r="AJ59" s="4"/>
      <c r="AK59" s="4"/>
      <c r="AL59" s="4"/>
      <c r="AM59" s="4"/>
      <c r="AN59" s="4"/>
      <c r="AO59" s="4"/>
      <c r="AP59" s="4"/>
      <c r="AQ59" s="4"/>
      <c r="AR59" s="4"/>
      <c r="AS59" s="7"/>
      <c r="AT59" s="7"/>
      <c r="AU59" s="4"/>
      <c r="AV59" s="4"/>
      <c r="AW59" s="4"/>
      <c r="AX59" s="4"/>
    </row>
    <row r="60" spans="1:50" s="5" customFormat="1" ht="70.2" customHeight="1" x14ac:dyDescent="0.25">
      <c r="A60" s="33" t="s">
        <v>104</v>
      </c>
      <c r="B60" s="17" t="s">
        <v>9</v>
      </c>
      <c r="C60" s="21" t="s">
        <v>105</v>
      </c>
      <c r="D60" s="19">
        <f>+D61</f>
        <v>8178429</v>
      </c>
      <c r="E60" s="19">
        <f t="shared" ref="E60:F60" si="10">+E61</f>
        <v>8497388</v>
      </c>
      <c r="F60" s="19">
        <f t="shared" si="10"/>
        <v>8837283</v>
      </c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110"/>
      <c r="X60" s="4"/>
      <c r="Y60" s="4"/>
      <c r="Z60" s="4"/>
      <c r="AA60" s="4"/>
      <c r="AD60" s="6"/>
      <c r="AE60" s="6"/>
      <c r="AF60" s="6"/>
      <c r="AG60" s="6"/>
      <c r="AH60" s="6"/>
      <c r="AI60" s="6"/>
      <c r="AJ60" s="4"/>
      <c r="AK60" s="4"/>
      <c r="AL60" s="4"/>
      <c r="AM60" s="4"/>
      <c r="AN60" s="4"/>
      <c r="AO60" s="4"/>
      <c r="AP60" s="4"/>
      <c r="AQ60" s="4"/>
      <c r="AR60" s="4"/>
      <c r="AS60" s="7"/>
      <c r="AT60" s="7"/>
      <c r="AU60" s="4"/>
      <c r="AV60" s="4"/>
      <c r="AW60" s="4"/>
      <c r="AX60" s="4"/>
    </row>
    <row r="61" spans="1:50" s="5" customFormat="1" ht="67.2" customHeight="1" x14ac:dyDescent="0.25">
      <c r="A61" s="33" t="s">
        <v>106</v>
      </c>
      <c r="B61" s="17" t="s">
        <v>9</v>
      </c>
      <c r="C61" s="21" t="s">
        <v>107</v>
      </c>
      <c r="D61" s="19">
        <f>+D62</f>
        <v>8178429</v>
      </c>
      <c r="E61" s="19">
        <f t="shared" ref="E61:F61" si="11">+E62</f>
        <v>8497388</v>
      </c>
      <c r="F61" s="19">
        <f t="shared" si="11"/>
        <v>8837283</v>
      </c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110"/>
      <c r="X61" s="4"/>
      <c r="Y61" s="4"/>
      <c r="Z61" s="4"/>
      <c r="AA61" s="4"/>
      <c r="AD61" s="6"/>
      <c r="AE61" s="6"/>
      <c r="AF61" s="6"/>
      <c r="AG61" s="6"/>
      <c r="AH61" s="6"/>
      <c r="AI61" s="6"/>
      <c r="AJ61" s="4"/>
      <c r="AK61" s="4"/>
      <c r="AL61" s="4"/>
      <c r="AM61" s="4"/>
      <c r="AN61" s="4"/>
      <c r="AO61" s="4"/>
      <c r="AP61" s="4"/>
      <c r="AQ61" s="4"/>
      <c r="AR61" s="4"/>
      <c r="AS61" s="7"/>
      <c r="AT61" s="7"/>
      <c r="AU61" s="4"/>
      <c r="AV61" s="4"/>
      <c r="AW61" s="4"/>
      <c r="AX61" s="4"/>
    </row>
    <row r="62" spans="1:50" s="5" customFormat="1" ht="68.400000000000006" customHeight="1" x14ac:dyDescent="0.25">
      <c r="A62" s="33" t="s">
        <v>490</v>
      </c>
      <c r="B62" s="17" t="s">
        <v>91</v>
      </c>
      <c r="C62" s="21" t="s">
        <v>489</v>
      </c>
      <c r="D62" s="19">
        <v>8178429</v>
      </c>
      <c r="E62" s="19">
        <v>8497388</v>
      </c>
      <c r="F62" s="19">
        <v>8837283</v>
      </c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110"/>
      <c r="X62" s="4"/>
      <c r="Y62" s="4"/>
      <c r="Z62" s="4"/>
      <c r="AA62" s="4"/>
      <c r="AD62" s="6"/>
      <c r="AE62" s="6"/>
      <c r="AF62" s="6"/>
      <c r="AG62" s="6"/>
      <c r="AH62" s="6"/>
      <c r="AI62" s="6"/>
      <c r="AJ62" s="4"/>
      <c r="AK62" s="4"/>
      <c r="AL62" s="4"/>
      <c r="AM62" s="4"/>
      <c r="AN62" s="4"/>
      <c r="AO62" s="4"/>
      <c r="AP62" s="4"/>
      <c r="AQ62" s="4"/>
      <c r="AR62" s="4"/>
      <c r="AS62" s="7"/>
      <c r="AT62" s="7"/>
      <c r="AU62" s="4"/>
      <c r="AV62" s="4"/>
      <c r="AW62" s="4"/>
      <c r="AX62" s="4"/>
    </row>
    <row r="63" spans="1:50" s="5" customFormat="1" ht="39.6" x14ac:dyDescent="0.25">
      <c r="A63" s="33" t="s">
        <v>108</v>
      </c>
      <c r="B63" s="17" t="s">
        <v>9</v>
      </c>
      <c r="C63" s="21" t="s">
        <v>109</v>
      </c>
      <c r="D63" s="19">
        <f>+D64</f>
        <v>6586392</v>
      </c>
      <c r="E63" s="19">
        <f t="shared" ref="E63:F63" si="12">+E64</f>
        <v>6843261</v>
      </c>
      <c r="F63" s="19">
        <f t="shared" si="12"/>
        <v>7116992</v>
      </c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110"/>
      <c r="X63" s="4"/>
      <c r="Y63" s="4"/>
      <c r="Z63" s="4"/>
      <c r="AA63" s="4"/>
      <c r="AD63" s="6"/>
      <c r="AE63" s="6"/>
      <c r="AF63" s="6"/>
      <c r="AG63" s="6"/>
      <c r="AH63" s="6"/>
      <c r="AI63" s="6"/>
      <c r="AJ63" s="4"/>
      <c r="AK63" s="4"/>
      <c r="AL63" s="4"/>
      <c r="AM63" s="4"/>
      <c r="AN63" s="4"/>
      <c r="AO63" s="4"/>
      <c r="AP63" s="4"/>
      <c r="AQ63" s="4"/>
      <c r="AR63" s="4"/>
      <c r="AS63" s="7"/>
      <c r="AT63" s="7"/>
      <c r="AU63" s="4"/>
      <c r="AV63" s="4"/>
      <c r="AW63" s="4"/>
      <c r="AX63" s="4"/>
    </row>
    <row r="64" spans="1:50" s="5" customFormat="1" ht="31.2" customHeight="1" x14ac:dyDescent="0.25">
      <c r="A64" s="33" t="s">
        <v>110</v>
      </c>
      <c r="B64" s="17" t="s">
        <v>9</v>
      </c>
      <c r="C64" s="21" t="s">
        <v>111</v>
      </c>
      <c r="D64" s="19">
        <f>+D65</f>
        <v>6586392</v>
      </c>
      <c r="E64" s="19">
        <f t="shared" ref="E64:F64" si="13">+E65</f>
        <v>6843261</v>
      </c>
      <c r="F64" s="19">
        <f t="shared" si="13"/>
        <v>7116992</v>
      </c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110"/>
      <c r="X64" s="4"/>
      <c r="Y64" s="4"/>
      <c r="Z64" s="4"/>
      <c r="AA64" s="4"/>
      <c r="AD64" s="6"/>
      <c r="AE64" s="6"/>
      <c r="AF64" s="6"/>
      <c r="AG64" s="6"/>
      <c r="AH64" s="6"/>
      <c r="AI64" s="6"/>
      <c r="AJ64" s="4"/>
      <c r="AK64" s="4"/>
      <c r="AL64" s="4"/>
      <c r="AM64" s="4"/>
      <c r="AN64" s="4"/>
      <c r="AO64" s="4"/>
      <c r="AP64" s="4"/>
      <c r="AQ64" s="4"/>
      <c r="AR64" s="4"/>
      <c r="AS64" s="7"/>
      <c r="AT64" s="7"/>
      <c r="AU64" s="4"/>
      <c r="AV64" s="4"/>
      <c r="AW64" s="4"/>
      <c r="AX64" s="4"/>
    </row>
    <row r="65" spans="1:50" s="5" customFormat="1" ht="39.6" x14ac:dyDescent="0.25">
      <c r="A65" s="33" t="s">
        <v>492</v>
      </c>
      <c r="B65" s="17" t="s">
        <v>91</v>
      </c>
      <c r="C65" s="21" t="s">
        <v>491</v>
      </c>
      <c r="D65" s="19">
        <v>6586392</v>
      </c>
      <c r="E65" s="19">
        <v>6843261</v>
      </c>
      <c r="F65" s="19">
        <v>7116992</v>
      </c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110"/>
      <c r="X65" s="4"/>
      <c r="Y65" s="4"/>
      <c r="Z65" s="4"/>
      <c r="AA65" s="4"/>
      <c r="AD65" s="6"/>
      <c r="AE65" s="6"/>
      <c r="AF65" s="6"/>
      <c r="AG65" s="6"/>
      <c r="AH65" s="6"/>
      <c r="AI65" s="6"/>
      <c r="AJ65" s="4"/>
      <c r="AK65" s="4"/>
      <c r="AL65" s="4"/>
      <c r="AM65" s="4"/>
      <c r="AN65" s="4"/>
      <c r="AO65" s="4"/>
      <c r="AP65" s="4"/>
      <c r="AQ65" s="4"/>
      <c r="AR65" s="4"/>
      <c r="AS65" s="7"/>
      <c r="AT65" s="7"/>
      <c r="AU65" s="4"/>
      <c r="AV65" s="4"/>
      <c r="AW65" s="4"/>
      <c r="AX65" s="4"/>
    </row>
    <row r="66" spans="1:50" s="5" customFormat="1" ht="42.6" customHeight="1" x14ac:dyDescent="0.25">
      <c r="A66" s="104" t="s">
        <v>472</v>
      </c>
      <c r="B66" s="17" t="s">
        <v>9</v>
      </c>
      <c r="C66" s="105" t="s">
        <v>473</v>
      </c>
      <c r="D66" s="19">
        <f>+D67</f>
        <v>34000</v>
      </c>
      <c r="E66" s="19">
        <f t="shared" ref="E66:F66" si="14">+E67</f>
        <v>0</v>
      </c>
      <c r="F66" s="19">
        <f t="shared" si="14"/>
        <v>0</v>
      </c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110"/>
      <c r="X66" s="4"/>
      <c r="Y66" s="4"/>
      <c r="Z66" s="4"/>
      <c r="AA66" s="4"/>
      <c r="AD66" s="6"/>
      <c r="AE66" s="6"/>
      <c r="AF66" s="6"/>
      <c r="AG66" s="6"/>
      <c r="AH66" s="6"/>
      <c r="AI66" s="6"/>
      <c r="AJ66" s="4"/>
      <c r="AK66" s="4"/>
      <c r="AL66" s="4"/>
      <c r="AM66" s="4"/>
      <c r="AN66" s="4"/>
      <c r="AO66" s="4"/>
      <c r="AP66" s="4"/>
      <c r="AQ66" s="4"/>
      <c r="AR66" s="4"/>
      <c r="AS66" s="7"/>
      <c r="AT66" s="7"/>
      <c r="AU66" s="4"/>
      <c r="AV66" s="4"/>
      <c r="AW66" s="4"/>
      <c r="AX66" s="4"/>
    </row>
    <row r="67" spans="1:50" s="5" customFormat="1" ht="43.95" customHeight="1" x14ac:dyDescent="0.25">
      <c r="A67" s="104" t="s">
        <v>474</v>
      </c>
      <c r="B67" s="17" t="s">
        <v>9</v>
      </c>
      <c r="C67" s="105" t="s">
        <v>475</v>
      </c>
      <c r="D67" s="19">
        <f>+D68</f>
        <v>34000</v>
      </c>
      <c r="E67" s="19">
        <f t="shared" ref="E67:F67" si="15">+E68</f>
        <v>0</v>
      </c>
      <c r="F67" s="19">
        <f t="shared" si="15"/>
        <v>0</v>
      </c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110"/>
      <c r="X67" s="4"/>
      <c r="Y67" s="4"/>
      <c r="Z67" s="4"/>
      <c r="AA67" s="4"/>
      <c r="AD67" s="6"/>
      <c r="AE67" s="6"/>
      <c r="AF67" s="6"/>
      <c r="AG67" s="6"/>
      <c r="AH67" s="6"/>
      <c r="AI67" s="6"/>
      <c r="AJ67" s="4"/>
      <c r="AK67" s="4"/>
      <c r="AL67" s="4"/>
      <c r="AM67" s="4"/>
      <c r="AN67" s="4"/>
      <c r="AO67" s="4"/>
      <c r="AP67" s="4"/>
      <c r="AQ67" s="4"/>
      <c r="AR67" s="4"/>
      <c r="AS67" s="7"/>
      <c r="AT67" s="7"/>
      <c r="AU67" s="4"/>
      <c r="AV67" s="4"/>
      <c r="AW67" s="4"/>
      <c r="AX67" s="4"/>
    </row>
    <row r="68" spans="1:50" s="5" customFormat="1" ht="82.2" customHeight="1" x14ac:dyDescent="0.25">
      <c r="A68" s="104" t="s">
        <v>476</v>
      </c>
      <c r="B68" s="17" t="s">
        <v>95</v>
      </c>
      <c r="C68" s="105" t="s">
        <v>477</v>
      </c>
      <c r="D68" s="19">
        <f>33000+1000</f>
        <v>34000</v>
      </c>
      <c r="E68" s="19">
        <v>0</v>
      </c>
      <c r="F68" s="19">
        <v>0</v>
      </c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110"/>
      <c r="X68" s="4"/>
      <c r="Y68" s="4"/>
      <c r="Z68" s="4"/>
      <c r="AA68" s="4"/>
      <c r="AD68" s="6"/>
      <c r="AE68" s="6"/>
      <c r="AF68" s="6"/>
      <c r="AG68" s="6"/>
      <c r="AH68" s="6"/>
      <c r="AI68" s="6"/>
      <c r="AJ68" s="4"/>
      <c r="AK68" s="4"/>
      <c r="AL68" s="4"/>
      <c r="AM68" s="4"/>
      <c r="AN68" s="4"/>
      <c r="AO68" s="4"/>
      <c r="AP68" s="4"/>
      <c r="AQ68" s="4"/>
      <c r="AR68" s="4"/>
      <c r="AS68" s="7"/>
      <c r="AT68" s="7"/>
      <c r="AU68" s="4"/>
      <c r="AV68" s="4"/>
      <c r="AW68" s="4"/>
      <c r="AX68" s="4"/>
    </row>
    <row r="69" spans="1:50" s="5" customFormat="1" ht="26.4" x14ac:dyDescent="0.25">
      <c r="A69" s="33" t="s">
        <v>112</v>
      </c>
      <c r="B69" s="17" t="s">
        <v>9</v>
      </c>
      <c r="C69" s="21" t="s">
        <v>113</v>
      </c>
      <c r="D69" s="19">
        <f t="shared" ref="D69:F70" si="16">+D70</f>
        <v>24000</v>
      </c>
      <c r="E69" s="19">
        <f t="shared" si="16"/>
        <v>26000</v>
      </c>
      <c r="F69" s="19">
        <f t="shared" si="16"/>
        <v>28000</v>
      </c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110"/>
      <c r="X69" s="4"/>
      <c r="Y69" s="4"/>
      <c r="Z69" s="4"/>
      <c r="AA69" s="4"/>
      <c r="AD69" s="6"/>
      <c r="AE69" s="6"/>
      <c r="AF69" s="6"/>
      <c r="AG69" s="6"/>
      <c r="AH69" s="6"/>
      <c r="AI69" s="6"/>
      <c r="AJ69" s="4"/>
      <c r="AK69" s="4"/>
      <c r="AL69" s="4"/>
      <c r="AM69" s="4"/>
      <c r="AN69" s="4"/>
      <c r="AO69" s="4"/>
      <c r="AP69" s="4"/>
      <c r="AQ69" s="4"/>
      <c r="AR69" s="4"/>
      <c r="AS69" s="7"/>
      <c r="AT69" s="7"/>
      <c r="AU69" s="4"/>
      <c r="AV69" s="4"/>
      <c r="AW69" s="4"/>
      <c r="AX69" s="4"/>
    </row>
    <row r="70" spans="1:50" s="5" customFormat="1" ht="39.6" x14ac:dyDescent="0.25">
      <c r="A70" s="33" t="s">
        <v>114</v>
      </c>
      <c r="B70" s="17" t="s">
        <v>9</v>
      </c>
      <c r="C70" s="21" t="s">
        <v>115</v>
      </c>
      <c r="D70" s="19">
        <f t="shared" si="16"/>
        <v>24000</v>
      </c>
      <c r="E70" s="19">
        <f t="shared" si="16"/>
        <v>26000</v>
      </c>
      <c r="F70" s="19">
        <f t="shared" si="16"/>
        <v>28000</v>
      </c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110"/>
      <c r="X70" s="4"/>
      <c r="Y70" s="4"/>
      <c r="Z70" s="4"/>
      <c r="AA70" s="4"/>
      <c r="AD70" s="6"/>
      <c r="AE70" s="6"/>
      <c r="AF70" s="6"/>
      <c r="AG70" s="6"/>
      <c r="AH70" s="6"/>
      <c r="AI70" s="6"/>
      <c r="AJ70" s="4"/>
      <c r="AK70" s="4"/>
      <c r="AL70" s="4"/>
      <c r="AM70" s="4"/>
      <c r="AN70" s="4"/>
      <c r="AO70" s="4"/>
      <c r="AP70" s="4"/>
      <c r="AQ70" s="4"/>
      <c r="AR70" s="4"/>
      <c r="AS70" s="7"/>
      <c r="AT70" s="7"/>
      <c r="AU70" s="4"/>
      <c r="AV70" s="4"/>
      <c r="AW70" s="4"/>
      <c r="AX70" s="4"/>
    </row>
    <row r="71" spans="1:50" s="5" customFormat="1" ht="39.6" x14ac:dyDescent="0.25">
      <c r="A71" s="33" t="s">
        <v>116</v>
      </c>
      <c r="B71" s="17" t="s">
        <v>91</v>
      </c>
      <c r="C71" s="21" t="s">
        <v>117</v>
      </c>
      <c r="D71" s="19">
        <v>24000</v>
      </c>
      <c r="E71" s="19">
        <v>26000</v>
      </c>
      <c r="F71" s="19">
        <v>28000</v>
      </c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110"/>
      <c r="X71" s="4"/>
      <c r="Y71" s="4"/>
      <c r="Z71" s="4"/>
      <c r="AA71" s="4"/>
      <c r="AD71" s="6"/>
      <c r="AE71" s="6"/>
      <c r="AF71" s="6"/>
      <c r="AG71" s="6"/>
      <c r="AH71" s="6"/>
      <c r="AI71" s="6"/>
      <c r="AJ71" s="4"/>
      <c r="AK71" s="4"/>
      <c r="AL71" s="4"/>
      <c r="AM71" s="4"/>
      <c r="AN71" s="4"/>
      <c r="AO71" s="4"/>
      <c r="AP71" s="4"/>
      <c r="AQ71" s="4"/>
      <c r="AR71" s="4"/>
      <c r="AS71" s="7"/>
      <c r="AT71" s="7"/>
      <c r="AU71" s="4"/>
      <c r="AV71" s="4"/>
      <c r="AW71" s="4"/>
      <c r="AX71" s="4"/>
    </row>
    <row r="72" spans="1:50" s="5" customFormat="1" ht="66" x14ac:dyDescent="0.25">
      <c r="A72" s="33" t="s">
        <v>118</v>
      </c>
      <c r="B72" s="17" t="s">
        <v>9</v>
      </c>
      <c r="C72" s="21" t="s">
        <v>119</v>
      </c>
      <c r="D72" s="19">
        <f>+D73+D78</f>
        <v>18041095</v>
      </c>
      <c r="E72" s="19">
        <f>+E73+E78</f>
        <v>15198420</v>
      </c>
      <c r="F72" s="19">
        <f>+F73+F78</f>
        <v>15656356</v>
      </c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110"/>
      <c r="X72" s="4"/>
      <c r="Y72" s="4"/>
      <c r="Z72" s="4"/>
      <c r="AA72" s="4"/>
      <c r="AD72" s="6"/>
      <c r="AE72" s="6"/>
      <c r="AF72" s="6"/>
      <c r="AG72" s="6"/>
      <c r="AH72" s="6"/>
      <c r="AI72" s="6"/>
      <c r="AJ72" s="4"/>
      <c r="AK72" s="4"/>
      <c r="AL72" s="4"/>
      <c r="AM72" s="4"/>
      <c r="AN72" s="4"/>
      <c r="AO72" s="4"/>
      <c r="AP72" s="4"/>
      <c r="AQ72" s="4"/>
      <c r="AR72" s="4"/>
      <c r="AS72" s="7"/>
      <c r="AT72" s="7"/>
      <c r="AU72" s="4"/>
      <c r="AV72" s="4"/>
      <c r="AW72" s="4"/>
      <c r="AX72" s="4"/>
    </row>
    <row r="73" spans="1:50" s="5" customFormat="1" ht="66" x14ac:dyDescent="0.25">
      <c r="A73" s="33" t="s">
        <v>120</v>
      </c>
      <c r="B73" s="17" t="s">
        <v>9</v>
      </c>
      <c r="C73" s="38" t="s">
        <v>121</v>
      </c>
      <c r="D73" s="19">
        <f>+D74</f>
        <v>9850000</v>
      </c>
      <c r="E73" s="19">
        <f t="shared" ref="E73:F73" si="17">+E74</f>
        <v>6250000</v>
      </c>
      <c r="F73" s="19">
        <f t="shared" si="17"/>
        <v>6350000</v>
      </c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110"/>
      <c r="X73" s="4"/>
      <c r="Y73" s="4"/>
      <c r="Z73" s="4"/>
      <c r="AA73" s="4"/>
      <c r="AD73" s="6"/>
      <c r="AE73" s="6"/>
      <c r="AF73" s="6"/>
      <c r="AG73" s="6"/>
      <c r="AH73" s="6"/>
      <c r="AI73" s="6"/>
      <c r="AJ73" s="4"/>
      <c r="AK73" s="4"/>
      <c r="AL73" s="4"/>
      <c r="AM73" s="4"/>
      <c r="AN73" s="4"/>
      <c r="AO73" s="4"/>
      <c r="AP73" s="4"/>
      <c r="AQ73" s="4"/>
      <c r="AR73" s="4"/>
      <c r="AS73" s="7"/>
      <c r="AT73" s="7"/>
      <c r="AU73" s="4"/>
      <c r="AV73" s="4"/>
      <c r="AW73" s="4"/>
      <c r="AX73" s="4"/>
    </row>
    <row r="74" spans="1:50" s="5" customFormat="1" ht="66" x14ac:dyDescent="0.25">
      <c r="A74" s="33" t="s">
        <v>122</v>
      </c>
      <c r="B74" s="17" t="s">
        <v>9</v>
      </c>
      <c r="C74" s="21" t="s">
        <v>123</v>
      </c>
      <c r="D74" s="19">
        <f>+D75</f>
        <v>9850000</v>
      </c>
      <c r="E74" s="19">
        <f t="shared" ref="E74:F74" si="18">+E75</f>
        <v>6250000</v>
      </c>
      <c r="F74" s="19">
        <f t="shared" si="18"/>
        <v>6350000</v>
      </c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110"/>
      <c r="X74" s="4"/>
      <c r="Y74" s="4"/>
      <c r="Z74" s="4"/>
      <c r="AA74" s="4"/>
      <c r="AD74" s="6"/>
      <c r="AE74" s="6"/>
      <c r="AF74" s="6"/>
      <c r="AG74" s="6"/>
      <c r="AH74" s="6"/>
      <c r="AI74" s="6"/>
      <c r="AJ74" s="4"/>
      <c r="AK74" s="4"/>
      <c r="AL74" s="4"/>
      <c r="AM74" s="4"/>
      <c r="AN74" s="4"/>
      <c r="AO74" s="4"/>
      <c r="AP74" s="4"/>
      <c r="AQ74" s="4"/>
      <c r="AR74" s="4"/>
      <c r="AS74" s="7"/>
      <c r="AT74" s="7"/>
      <c r="AU74" s="4"/>
      <c r="AV74" s="4"/>
      <c r="AW74" s="4"/>
      <c r="AX74" s="4"/>
    </row>
    <row r="75" spans="1:50" s="5" customFormat="1" ht="79.2" x14ac:dyDescent="0.25">
      <c r="A75" s="44" t="s">
        <v>124</v>
      </c>
      <c r="B75" s="17" t="s">
        <v>9</v>
      </c>
      <c r="C75" s="21" t="s">
        <v>125</v>
      </c>
      <c r="D75" s="19">
        <f t="shared" ref="D75:F75" si="19">+D76+D77</f>
        <v>9850000</v>
      </c>
      <c r="E75" s="19">
        <f t="shared" si="19"/>
        <v>6250000</v>
      </c>
      <c r="F75" s="19">
        <f t="shared" si="19"/>
        <v>6350000</v>
      </c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110"/>
      <c r="X75" s="4"/>
      <c r="Y75" s="4"/>
      <c r="Z75" s="4"/>
      <c r="AA75" s="4"/>
      <c r="AD75" s="6"/>
      <c r="AE75" s="6"/>
      <c r="AF75" s="6"/>
      <c r="AG75" s="6"/>
      <c r="AH75" s="6"/>
      <c r="AI75" s="6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</row>
    <row r="76" spans="1:50" s="5" customFormat="1" ht="79.2" x14ac:dyDescent="0.25">
      <c r="A76" s="44" t="s">
        <v>126</v>
      </c>
      <c r="B76" s="17" t="s">
        <v>95</v>
      </c>
      <c r="C76" s="21" t="s">
        <v>127</v>
      </c>
      <c r="D76" s="19">
        <f>5800000+3700000</f>
        <v>9500000</v>
      </c>
      <c r="E76" s="19">
        <v>5900000</v>
      </c>
      <c r="F76" s="19">
        <v>6000000</v>
      </c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110"/>
      <c r="X76" s="4"/>
      <c r="Y76" s="4"/>
      <c r="Z76" s="4"/>
      <c r="AA76" s="4"/>
      <c r="AD76" s="6"/>
      <c r="AE76" s="6"/>
      <c r="AF76" s="6"/>
      <c r="AG76" s="6"/>
      <c r="AH76" s="6"/>
      <c r="AI76" s="6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</row>
    <row r="77" spans="1:50" s="5" customFormat="1" ht="80.400000000000006" customHeight="1" x14ac:dyDescent="0.25">
      <c r="A77" s="44" t="s">
        <v>128</v>
      </c>
      <c r="B77" s="17" t="s">
        <v>95</v>
      </c>
      <c r="C77" s="21" t="s">
        <v>129</v>
      </c>
      <c r="D77" s="19">
        <v>350000</v>
      </c>
      <c r="E77" s="19">
        <v>350000</v>
      </c>
      <c r="F77" s="19">
        <v>350000</v>
      </c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110"/>
      <c r="X77" s="4"/>
      <c r="Y77" s="4"/>
      <c r="Z77" s="4"/>
      <c r="AA77" s="4"/>
      <c r="AD77" s="6"/>
      <c r="AE77" s="6"/>
      <c r="AF77" s="6"/>
      <c r="AG77" s="6"/>
      <c r="AH77" s="6"/>
      <c r="AI77" s="6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</row>
    <row r="78" spans="1:50" s="5" customFormat="1" ht="96.6" customHeight="1" x14ac:dyDescent="0.25">
      <c r="A78" s="44" t="s">
        <v>408</v>
      </c>
      <c r="B78" s="17" t="s">
        <v>9</v>
      </c>
      <c r="C78" s="21" t="s">
        <v>407</v>
      </c>
      <c r="D78" s="19">
        <f>+D79</f>
        <v>8191095</v>
      </c>
      <c r="E78" s="19">
        <f t="shared" ref="E78:F78" si="20">+E79</f>
        <v>8948420</v>
      </c>
      <c r="F78" s="19">
        <f t="shared" si="20"/>
        <v>9306356</v>
      </c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110"/>
      <c r="X78" s="4"/>
      <c r="Y78" s="4"/>
      <c r="Z78" s="4"/>
      <c r="AA78" s="4"/>
      <c r="AD78" s="6"/>
      <c r="AE78" s="6"/>
      <c r="AF78" s="6"/>
      <c r="AG78" s="6"/>
      <c r="AH78" s="6"/>
      <c r="AI78" s="6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</row>
    <row r="79" spans="1:50" s="5" customFormat="1" ht="87" customHeight="1" x14ac:dyDescent="0.25">
      <c r="A79" s="44" t="s">
        <v>409</v>
      </c>
      <c r="B79" s="17" t="s">
        <v>9</v>
      </c>
      <c r="C79" s="21" t="s">
        <v>495</v>
      </c>
      <c r="D79" s="19">
        <f>+D80+D82+D84</f>
        <v>8191095</v>
      </c>
      <c r="E79" s="19">
        <f t="shared" ref="E79:F79" si="21">+E80+E82+E84</f>
        <v>8948420</v>
      </c>
      <c r="F79" s="19">
        <f t="shared" si="21"/>
        <v>9306356</v>
      </c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110"/>
      <c r="X79" s="4"/>
      <c r="Y79" s="4"/>
      <c r="Z79" s="4"/>
      <c r="AA79" s="4"/>
      <c r="AD79" s="6"/>
      <c r="AE79" s="6"/>
      <c r="AF79" s="6"/>
      <c r="AG79" s="6"/>
      <c r="AH79" s="6"/>
      <c r="AI79" s="6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</row>
    <row r="80" spans="1:50" s="5" customFormat="1" ht="82.2" customHeight="1" x14ac:dyDescent="0.25">
      <c r="A80" s="44" t="s">
        <v>409</v>
      </c>
      <c r="B80" s="17" t="s">
        <v>9</v>
      </c>
      <c r="C80" s="21" t="s">
        <v>412</v>
      </c>
      <c r="D80" s="19">
        <f>+D81</f>
        <v>4690485</v>
      </c>
      <c r="E80" s="19">
        <f t="shared" ref="E80:F80" si="22">+E81</f>
        <v>4873414</v>
      </c>
      <c r="F80" s="19">
        <f t="shared" si="22"/>
        <v>5068350</v>
      </c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110"/>
      <c r="X80" s="4"/>
      <c r="Y80" s="4"/>
      <c r="Z80" s="4"/>
      <c r="AA80" s="4"/>
      <c r="AD80" s="6"/>
      <c r="AE80" s="6"/>
      <c r="AF80" s="6"/>
      <c r="AG80" s="6"/>
      <c r="AH80" s="6"/>
      <c r="AI80" s="6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</row>
    <row r="81" spans="1:50" s="5" customFormat="1" ht="96" customHeight="1" x14ac:dyDescent="0.25">
      <c r="A81" s="43" t="s">
        <v>415</v>
      </c>
      <c r="B81" s="17" t="s">
        <v>91</v>
      </c>
      <c r="C81" s="21" t="s">
        <v>410</v>
      </c>
      <c r="D81" s="19">
        <v>4690485</v>
      </c>
      <c r="E81" s="19">
        <v>4873414</v>
      </c>
      <c r="F81" s="19">
        <v>5068350</v>
      </c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110"/>
      <c r="X81" s="4"/>
      <c r="Y81" s="4"/>
      <c r="Z81" s="4"/>
      <c r="AA81" s="4"/>
      <c r="AD81" s="6"/>
      <c r="AE81" s="6"/>
      <c r="AF81" s="6"/>
      <c r="AG81" s="6"/>
      <c r="AH81" s="6"/>
      <c r="AI81" s="6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</row>
    <row r="82" spans="1:50" s="5" customFormat="1" ht="83.4" customHeight="1" x14ac:dyDescent="0.25">
      <c r="A82" s="44" t="s">
        <v>409</v>
      </c>
      <c r="B82" s="17" t="s">
        <v>9</v>
      </c>
      <c r="C82" s="21" t="s">
        <v>413</v>
      </c>
      <c r="D82" s="19">
        <f>+D83</f>
        <v>2253957</v>
      </c>
      <c r="E82" s="19">
        <f t="shared" ref="E82:F82" si="23">+E83</f>
        <v>2341861</v>
      </c>
      <c r="F82" s="19">
        <f t="shared" si="23"/>
        <v>2435535</v>
      </c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110"/>
      <c r="X82" s="4"/>
      <c r="Y82" s="4"/>
      <c r="Z82" s="4"/>
      <c r="AA82" s="4"/>
      <c r="AD82" s="6"/>
      <c r="AE82" s="6"/>
      <c r="AF82" s="6"/>
      <c r="AG82" s="6"/>
      <c r="AH82" s="6"/>
      <c r="AI82" s="6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</row>
    <row r="83" spans="1:50" s="5" customFormat="1" ht="122.4" customHeight="1" x14ac:dyDescent="0.25">
      <c r="A83" s="43" t="s">
        <v>414</v>
      </c>
      <c r="B83" s="17" t="s">
        <v>91</v>
      </c>
      <c r="C83" s="21" t="s">
        <v>411</v>
      </c>
      <c r="D83" s="19">
        <v>2253957</v>
      </c>
      <c r="E83" s="19">
        <v>2341861</v>
      </c>
      <c r="F83" s="19">
        <v>2435535</v>
      </c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110"/>
      <c r="X83" s="4"/>
      <c r="Y83" s="4"/>
      <c r="Z83" s="4"/>
      <c r="AA83" s="4"/>
      <c r="AD83" s="6"/>
      <c r="AE83" s="6"/>
      <c r="AF83" s="6"/>
      <c r="AG83" s="6"/>
      <c r="AH83" s="6"/>
      <c r="AI83" s="6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</row>
    <row r="84" spans="1:50" s="5" customFormat="1" ht="85.2" customHeight="1" x14ac:dyDescent="0.25">
      <c r="A84" s="43" t="s">
        <v>409</v>
      </c>
      <c r="B84" s="17" t="s">
        <v>9</v>
      </c>
      <c r="C84" s="39" t="s">
        <v>416</v>
      </c>
      <c r="D84" s="19">
        <f>+D85</f>
        <v>1246653</v>
      </c>
      <c r="E84" s="19">
        <f t="shared" ref="E84:F84" si="24">+E85</f>
        <v>1733145</v>
      </c>
      <c r="F84" s="19">
        <f t="shared" si="24"/>
        <v>1802471</v>
      </c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110"/>
      <c r="X84" s="4"/>
      <c r="Y84" s="4"/>
      <c r="Z84" s="4"/>
      <c r="AA84" s="4"/>
      <c r="AD84" s="6"/>
      <c r="AE84" s="6"/>
      <c r="AF84" s="6"/>
      <c r="AG84" s="6"/>
      <c r="AH84" s="6"/>
      <c r="AI84" s="6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</row>
    <row r="85" spans="1:50" s="5" customFormat="1" ht="99.6" customHeight="1" x14ac:dyDescent="0.25">
      <c r="A85" s="43" t="s">
        <v>418</v>
      </c>
      <c r="B85" s="17" t="s">
        <v>91</v>
      </c>
      <c r="C85" s="39" t="s">
        <v>417</v>
      </c>
      <c r="D85" s="19">
        <f>1668089-421436</f>
        <v>1246653</v>
      </c>
      <c r="E85" s="19">
        <v>1733145</v>
      </c>
      <c r="F85" s="19">
        <v>1802471</v>
      </c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110"/>
      <c r="X85" s="4"/>
      <c r="Y85" s="4"/>
      <c r="Z85" s="4"/>
      <c r="AA85" s="4"/>
      <c r="AD85" s="6"/>
      <c r="AE85" s="6"/>
      <c r="AF85" s="6"/>
      <c r="AG85" s="6"/>
      <c r="AH85" s="6"/>
      <c r="AI85" s="6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</row>
    <row r="86" spans="1:50" s="5" customFormat="1" ht="26.4" x14ac:dyDescent="0.25">
      <c r="A86" s="16" t="s">
        <v>130</v>
      </c>
      <c r="B86" s="17" t="s">
        <v>9</v>
      </c>
      <c r="C86" s="21" t="s">
        <v>131</v>
      </c>
      <c r="D86" s="19">
        <f>+D87+D93</f>
        <v>16892105</v>
      </c>
      <c r="E86" s="19">
        <f>+E87+E93</f>
        <v>16093741</v>
      </c>
      <c r="F86" s="19">
        <f>+F87+F93</f>
        <v>16581506</v>
      </c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110"/>
      <c r="X86" s="4"/>
      <c r="Y86" s="4"/>
      <c r="Z86" s="4"/>
      <c r="AA86" s="4"/>
      <c r="AD86" s="6"/>
      <c r="AE86" s="6"/>
      <c r="AF86" s="6"/>
      <c r="AG86" s="6"/>
      <c r="AH86" s="6"/>
      <c r="AI86" s="6"/>
      <c r="AJ86" s="4"/>
      <c r="AK86" s="4"/>
      <c r="AL86" s="4"/>
      <c r="AM86" s="4"/>
      <c r="AN86" s="4"/>
      <c r="AO86" s="4"/>
      <c r="AP86" s="4"/>
      <c r="AQ86" s="4"/>
      <c r="AR86" s="4"/>
      <c r="AS86" s="7"/>
      <c r="AT86" s="7"/>
      <c r="AU86" s="4"/>
      <c r="AV86" s="4"/>
      <c r="AW86" s="4"/>
      <c r="AX86" s="4"/>
    </row>
    <row r="87" spans="1:50" s="5" customFormat="1" x14ac:dyDescent="0.25">
      <c r="A87" s="33" t="s">
        <v>132</v>
      </c>
      <c r="B87" s="17" t="s">
        <v>9</v>
      </c>
      <c r="C87" s="21" t="s">
        <v>133</v>
      </c>
      <c r="D87" s="45">
        <f>+D88+D89+D90</f>
        <v>16457720</v>
      </c>
      <c r="E87" s="45">
        <f t="shared" ref="E87:F87" si="25">+E88+E89+E90</f>
        <v>15642720</v>
      </c>
      <c r="F87" s="45">
        <f t="shared" si="25"/>
        <v>16112000</v>
      </c>
      <c r="G87" s="4"/>
      <c r="H87" s="4"/>
      <c r="I87" s="4"/>
      <c r="J87" s="4"/>
      <c r="K87" s="4"/>
      <c r="L87" s="4"/>
      <c r="M87" s="138"/>
      <c r="N87" s="4"/>
      <c r="O87" s="4"/>
      <c r="P87" s="4"/>
      <c r="Q87" s="4"/>
      <c r="R87" s="4"/>
      <c r="S87" s="4"/>
      <c r="T87" s="4"/>
      <c r="U87" s="4"/>
      <c r="V87" s="4"/>
      <c r="W87" s="110"/>
      <c r="X87" s="4"/>
      <c r="Y87" s="4"/>
      <c r="Z87" s="4"/>
      <c r="AA87" s="4"/>
      <c r="AD87" s="6"/>
      <c r="AE87" s="6"/>
      <c r="AF87" s="6"/>
      <c r="AG87" s="6"/>
      <c r="AH87" s="6"/>
      <c r="AI87" s="6"/>
      <c r="AJ87" s="4"/>
      <c r="AK87" s="4"/>
      <c r="AL87" s="4"/>
      <c r="AM87" s="4"/>
      <c r="AN87" s="135"/>
      <c r="AO87" s="4"/>
      <c r="AP87" s="4"/>
      <c r="AQ87" s="4"/>
      <c r="AR87" s="4"/>
      <c r="AS87" s="138"/>
      <c r="AT87" s="7"/>
      <c r="AU87" s="4"/>
      <c r="AV87" s="4"/>
      <c r="AW87" s="4"/>
      <c r="AX87" s="4"/>
    </row>
    <row r="88" spans="1:50" s="5" customFormat="1" ht="26.4" x14ac:dyDescent="0.25">
      <c r="A88" s="33" t="s">
        <v>134</v>
      </c>
      <c r="B88" s="17" t="s">
        <v>135</v>
      </c>
      <c r="C88" s="21" t="s">
        <v>136</v>
      </c>
      <c r="D88" s="19">
        <f>2116800-382400</f>
        <v>1734400</v>
      </c>
      <c r="E88" s="19">
        <v>2159140</v>
      </c>
      <c r="F88" s="19">
        <v>2223910</v>
      </c>
      <c r="G88" s="4"/>
      <c r="H88" s="4"/>
      <c r="I88" s="31"/>
      <c r="J88" s="31"/>
      <c r="K88" s="31"/>
      <c r="L88" s="31"/>
      <c r="M88" s="138"/>
      <c r="N88" s="4"/>
      <c r="O88" s="4"/>
      <c r="P88" s="4"/>
      <c r="Q88" s="4"/>
      <c r="R88" s="4"/>
      <c r="S88" s="4"/>
      <c r="T88" s="4"/>
      <c r="U88" s="4"/>
      <c r="V88" s="4"/>
      <c r="W88" s="110"/>
      <c r="X88" s="4"/>
      <c r="Y88" s="4"/>
      <c r="Z88" s="4"/>
      <c r="AA88" s="4"/>
      <c r="AD88" s="6"/>
      <c r="AE88" s="6"/>
      <c r="AF88" s="6"/>
      <c r="AG88" s="6"/>
      <c r="AH88" s="6"/>
      <c r="AI88" s="6"/>
      <c r="AJ88" s="4"/>
      <c r="AK88" s="4"/>
      <c r="AL88" s="4"/>
      <c r="AM88" s="4"/>
      <c r="AN88" s="135"/>
      <c r="AO88" s="31"/>
      <c r="AP88" s="31"/>
      <c r="AQ88" s="31"/>
      <c r="AR88" s="31"/>
      <c r="AS88" s="138"/>
      <c r="AT88" s="7"/>
      <c r="AU88" s="4"/>
      <c r="AV88" s="4"/>
      <c r="AW88" s="4"/>
      <c r="AX88" s="4"/>
    </row>
    <row r="89" spans="1:50" s="5" customFormat="1" x14ac:dyDescent="0.25">
      <c r="A89" s="33" t="s">
        <v>137</v>
      </c>
      <c r="B89" s="17" t="s">
        <v>135</v>
      </c>
      <c r="C89" s="21" t="s">
        <v>138</v>
      </c>
      <c r="D89" s="19">
        <f>8856000+3296000</f>
        <v>12152000</v>
      </c>
      <c r="E89" s="19">
        <v>9033120</v>
      </c>
      <c r="F89" s="19">
        <v>9304110</v>
      </c>
      <c r="G89" s="4"/>
      <c r="H89" s="4"/>
      <c r="I89" s="31"/>
      <c r="J89" s="31"/>
      <c r="K89" s="31"/>
      <c r="L89" s="31"/>
      <c r="M89" s="138"/>
      <c r="N89" s="4"/>
      <c r="O89" s="4"/>
      <c r="P89" s="4"/>
      <c r="Q89" s="4"/>
      <c r="R89" s="4"/>
      <c r="S89" s="4"/>
      <c r="T89" s="4"/>
      <c r="U89" s="4"/>
      <c r="V89" s="4"/>
      <c r="W89" s="110"/>
      <c r="X89" s="4"/>
      <c r="Y89" s="4"/>
      <c r="Z89" s="4"/>
      <c r="AA89" s="4"/>
      <c r="AD89" s="6"/>
      <c r="AE89" s="6"/>
      <c r="AF89" s="6"/>
      <c r="AG89" s="6"/>
      <c r="AH89" s="6"/>
      <c r="AI89" s="6"/>
      <c r="AJ89" s="4"/>
      <c r="AK89" s="4"/>
      <c r="AL89" s="4"/>
      <c r="AM89" s="4"/>
      <c r="AN89" s="135"/>
      <c r="AO89" s="31"/>
      <c r="AP89" s="31"/>
      <c r="AQ89" s="31"/>
      <c r="AR89" s="31"/>
      <c r="AS89" s="138"/>
      <c r="AT89" s="7"/>
      <c r="AU89" s="4"/>
      <c r="AV89" s="4"/>
      <c r="AW89" s="4"/>
      <c r="AX89" s="4"/>
    </row>
    <row r="90" spans="1:50" s="5" customFormat="1" x14ac:dyDescent="0.25">
      <c r="A90" s="33" t="s">
        <v>139</v>
      </c>
      <c r="B90" s="17" t="s">
        <v>9</v>
      </c>
      <c r="C90" s="21" t="s">
        <v>140</v>
      </c>
      <c r="D90" s="19">
        <f>+D91+D92</f>
        <v>2571320</v>
      </c>
      <c r="E90" s="19">
        <f>+E91+E92</f>
        <v>4450460</v>
      </c>
      <c r="F90" s="19">
        <f>+F91+F92</f>
        <v>4583980</v>
      </c>
      <c r="G90" s="4"/>
      <c r="H90" s="4"/>
      <c r="I90" s="31"/>
      <c r="J90" s="31"/>
      <c r="K90" s="31"/>
      <c r="L90" s="31"/>
      <c r="M90" s="138"/>
      <c r="N90" s="4"/>
      <c r="O90" s="4"/>
      <c r="P90" s="4"/>
      <c r="Q90" s="4"/>
      <c r="R90" s="4"/>
      <c r="S90" s="4"/>
      <c r="T90" s="4"/>
      <c r="U90" s="4"/>
      <c r="V90" s="4"/>
      <c r="W90" s="110"/>
      <c r="X90" s="4"/>
      <c r="Y90" s="4"/>
      <c r="Z90" s="4"/>
      <c r="AA90" s="4"/>
      <c r="AD90" s="6"/>
      <c r="AE90" s="6"/>
      <c r="AF90" s="6"/>
      <c r="AG90" s="6"/>
      <c r="AH90" s="6"/>
      <c r="AI90" s="6"/>
      <c r="AJ90" s="4"/>
      <c r="AK90" s="4"/>
      <c r="AL90" s="4"/>
      <c r="AM90" s="4"/>
      <c r="AN90" s="135"/>
      <c r="AO90" s="31"/>
      <c r="AP90" s="31"/>
      <c r="AQ90" s="31"/>
      <c r="AR90" s="31"/>
      <c r="AS90" s="138"/>
      <c r="AT90" s="7"/>
      <c r="AU90" s="4"/>
      <c r="AV90" s="4"/>
      <c r="AW90" s="4"/>
      <c r="AX90" s="4"/>
    </row>
    <row r="91" spans="1:50" s="5" customFormat="1" x14ac:dyDescent="0.25">
      <c r="A91" s="33" t="s">
        <v>141</v>
      </c>
      <c r="B91" s="17" t="s">
        <v>135</v>
      </c>
      <c r="C91" s="21" t="s">
        <v>142</v>
      </c>
      <c r="D91" s="19">
        <f>4404000-1951200</f>
        <v>2452800</v>
      </c>
      <c r="E91" s="19">
        <v>4186080</v>
      </c>
      <c r="F91" s="19">
        <v>4311660</v>
      </c>
      <c r="G91" s="4"/>
      <c r="H91" s="4"/>
      <c r="I91" s="31"/>
      <c r="J91" s="31"/>
      <c r="K91" s="31"/>
      <c r="L91" s="31"/>
      <c r="M91" s="138"/>
      <c r="N91" s="4"/>
      <c r="O91" s="4"/>
      <c r="P91" s="4"/>
      <c r="Q91" s="4"/>
      <c r="R91" s="4"/>
      <c r="S91" s="4"/>
      <c r="T91" s="4"/>
      <c r="U91" s="4"/>
      <c r="V91" s="4"/>
      <c r="W91" s="110"/>
      <c r="X91" s="4"/>
      <c r="Y91" s="4"/>
      <c r="Z91" s="4"/>
      <c r="AA91" s="4"/>
      <c r="AD91" s="6"/>
      <c r="AE91" s="6"/>
      <c r="AF91" s="6"/>
      <c r="AG91" s="6"/>
      <c r="AH91" s="6"/>
      <c r="AI91" s="6"/>
      <c r="AJ91" s="4"/>
      <c r="AK91" s="4"/>
      <c r="AL91" s="4"/>
      <c r="AM91" s="4"/>
      <c r="AN91" s="135"/>
      <c r="AO91" s="31"/>
      <c r="AP91" s="31"/>
      <c r="AQ91" s="31"/>
      <c r="AR91" s="31"/>
      <c r="AS91" s="138"/>
      <c r="AT91" s="7"/>
      <c r="AU91" s="4"/>
      <c r="AV91" s="4"/>
      <c r="AW91" s="4"/>
      <c r="AX91" s="4"/>
    </row>
    <row r="92" spans="1:50" s="5" customFormat="1" x14ac:dyDescent="0.25">
      <c r="A92" s="33" t="s">
        <v>143</v>
      </c>
      <c r="B92" s="17" t="s">
        <v>135</v>
      </c>
      <c r="C92" s="21" t="s">
        <v>144</v>
      </c>
      <c r="D92" s="19">
        <f>259200-140680</f>
        <v>118520</v>
      </c>
      <c r="E92" s="19">
        <v>264380</v>
      </c>
      <c r="F92" s="19">
        <v>272320</v>
      </c>
      <c r="G92" s="4"/>
      <c r="H92" s="4"/>
      <c r="I92" s="31"/>
      <c r="J92" s="31"/>
      <c r="K92" s="31"/>
      <c r="L92" s="31"/>
      <c r="M92" s="138"/>
      <c r="N92" s="4"/>
      <c r="O92" s="4"/>
      <c r="P92" s="4"/>
      <c r="Q92" s="4"/>
      <c r="R92" s="4"/>
      <c r="S92" s="4"/>
      <c r="T92" s="4"/>
      <c r="U92" s="4"/>
      <c r="V92" s="4"/>
      <c r="W92" s="110"/>
      <c r="X92" s="4"/>
      <c r="Y92" s="4"/>
      <c r="Z92" s="4"/>
      <c r="AA92" s="4"/>
      <c r="AD92" s="6"/>
      <c r="AE92" s="6"/>
      <c r="AF92" s="6"/>
      <c r="AG92" s="6"/>
      <c r="AH92" s="6"/>
      <c r="AI92" s="6"/>
      <c r="AJ92" s="4"/>
      <c r="AK92" s="4"/>
      <c r="AL92" s="4"/>
      <c r="AM92" s="4"/>
      <c r="AN92" s="135"/>
      <c r="AO92" s="31"/>
      <c r="AP92" s="31"/>
      <c r="AQ92" s="31"/>
      <c r="AR92" s="31"/>
      <c r="AS92" s="138"/>
      <c r="AT92" s="7"/>
      <c r="AU92" s="4"/>
      <c r="AV92" s="4"/>
      <c r="AW92" s="4"/>
      <c r="AX92" s="4"/>
    </row>
    <row r="93" spans="1:50" s="5" customFormat="1" x14ac:dyDescent="0.25">
      <c r="A93" s="33" t="s">
        <v>145</v>
      </c>
      <c r="B93" s="17" t="s">
        <v>9</v>
      </c>
      <c r="C93" s="21" t="s">
        <v>146</v>
      </c>
      <c r="D93" s="19">
        <f t="shared" ref="D93:F94" si="26">+D94</f>
        <v>434385</v>
      </c>
      <c r="E93" s="19">
        <f t="shared" si="26"/>
        <v>451021</v>
      </c>
      <c r="F93" s="19">
        <f t="shared" si="26"/>
        <v>469506</v>
      </c>
      <c r="G93" s="4"/>
      <c r="H93" s="4"/>
      <c r="I93" s="31"/>
      <c r="J93" s="31"/>
      <c r="K93" s="31"/>
      <c r="L93" s="31"/>
      <c r="M93" s="138"/>
      <c r="N93" s="4"/>
      <c r="O93" s="4"/>
      <c r="P93" s="4"/>
      <c r="Q93" s="4"/>
      <c r="R93" s="4"/>
      <c r="S93" s="4"/>
      <c r="T93" s="4"/>
      <c r="U93" s="4"/>
      <c r="V93" s="4"/>
      <c r="W93" s="110"/>
      <c r="X93" s="4"/>
      <c r="Y93" s="4"/>
      <c r="Z93" s="4"/>
      <c r="AA93" s="4"/>
      <c r="AD93" s="6"/>
      <c r="AE93" s="6"/>
      <c r="AF93" s="6"/>
      <c r="AG93" s="6"/>
      <c r="AH93" s="6"/>
      <c r="AI93" s="6"/>
      <c r="AJ93" s="4"/>
      <c r="AK93" s="4"/>
      <c r="AL93" s="4"/>
      <c r="AM93" s="4"/>
      <c r="AN93" s="4"/>
      <c r="AO93" s="31"/>
      <c r="AP93" s="31"/>
      <c r="AQ93" s="31"/>
      <c r="AR93" s="31"/>
      <c r="AS93" s="138"/>
      <c r="AT93" s="7"/>
      <c r="AU93" s="4"/>
      <c r="AV93" s="4"/>
      <c r="AW93" s="4"/>
      <c r="AX93" s="4"/>
    </row>
    <row r="94" spans="1:50" s="5" customFormat="1" ht="26.4" x14ac:dyDescent="0.25">
      <c r="A94" s="33" t="s">
        <v>147</v>
      </c>
      <c r="B94" s="17" t="s">
        <v>9</v>
      </c>
      <c r="C94" s="21" t="s">
        <v>148</v>
      </c>
      <c r="D94" s="19">
        <f t="shared" si="26"/>
        <v>434385</v>
      </c>
      <c r="E94" s="19">
        <f t="shared" si="26"/>
        <v>451021</v>
      </c>
      <c r="F94" s="19">
        <f t="shared" si="26"/>
        <v>469506</v>
      </c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110"/>
      <c r="X94" s="4"/>
      <c r="Y94" s="4"/>
      <c r="Z94" s="4"/>
      <c r="AA94" s="4"/>
      <c r="AD94" s="6"/>
      <c r="AE94" s="6"/>
      <c r="AF94" s="6"/>
      <c r="AG94" s="6"/>
      <c r="AH94" s="6"/>
      <c r="AI94" s="6"/>
      <c r="AJ94" s="4"/>
      <c r="AK94" s="4"/>
      <c r="AL94" s="4"/>
      <c r="AM94" s="4"/>
      <c r="AN94" s="4"/>
      <c r="AO94" s="4"/>
      <c r="AP94" s="4"/>
      <c r="AQ94" s="4"/>
      <c r="AR94" s="4"/>
      <c r="AS94" s="7"/>
      <c r="AT94" s="7"/>
      <c r="AU94" s="4"/>
      <c r="AV94" s="4"/>
      <c r="AW94" s="4"/>
      <c r="AX94" s="4"/>
    </row>
    <row r="95" spans="1:50" s="5" customFormat="1" ht="39.6" x14ac:dyDescent="0.25">
      <c r="A95" s="33" t="s">
        <v>149</v>
      </c>
      <c r="B95" s="17" t="s">
        <v>91</v>
      </c>
      <c r="C95" s="21" t="s">
        <v>150</v>
      </c>
      <c r="D95" s="19">
        <v>434385</v>
      </c>
      <c r="E95" s="19">
        <v>451021</v>
      </c>
      <c r="F95" s="19">
        <v>469506</v>
      </c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110"/>
      <c r="X95" s="4"/>
      <c r="Y95" s="4"/>
      <c r="Z95" s="4"/>
      <c r="AA95" s="4"/>
      <c r="AD95" s="6"/>
      <c r="AE95" s="6"/>
      <c r="AF95" s="6"/>
      <c r="AG95" s="6"/>
      <c r="AH95" s="6"/>
      <c r="AI95" s="6"/>
      <c r="AJ95" s="4"/>
      <c r="AK95" s="4"/>
      <c r="AL95" s="4"/>
      <c r="AM95" s="4"/>
      <c r="AN95" s="4"/>
      <c r="AO95" s="4"/>
      <c r="AP95" s="4"/>
      <c r="AQ95" s="4"/>
      <c r="AR95" s="4"/>
      <c r="AS95" s="7"/>
      <c r="AT95" s="7"/>
      <c r="AU95" s="4"/>
      <c r="AV95" s="4"/>
      <c r="AW95" s="4"/>
      <c r="AX95" s="4"/>
    </row>
    <row r="96" spans="1:50" s="27" customFormat="1" ht="27.6" customHeight="1" x14ac:dyDescent="0.25">
      <c r="A96" s="33" t="s">
        <v>151</v>
      </c>
      <c r="B96" s="17" t="s">
        <v>9</v>
      </c>
      <c r="C96" s="21" t="s">
        <v>152</v>
      </c>
      <c r="D96" s="19">
        <f t="shared" ref="D96:F96" si="27">+D101+D97</f>
        <v>1938276.5</v>
      </c>
      <c r="E96" s="19">
        <f t="shared" si="27"/>
        <v>1184769</v>
      </c>
      <c r="F96" s="19">
        <f t="shared" si="27"/>
        <v>1187720</v>
      </c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4"/>
      <c r="V96" s="4"/>
      <c r="W96" s="110"/>
      <c r="X96" s="4"/>
      <c r="Y96" s="4"/>
      <c r="Z96" s="26"/>
      <c r="AA96" s="26"/>
      <c r="AD96" s="25"/>
      <c r="AE96" s="25"/>
      <c r="AF96" s="25"/>
      <c r="AG96" s="25"/>
      <c r="AH96" s="25"/>
      <c r="AI96" s="25"/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  <c r="AW96" s="26"/>
      <c r="AX96" s="26"/>
    </row>
    <row r="97" spans="1:50" s="5" customFormat="1" ht="19.2" customHeight="1" x14ac:dyDescent="0.25">
      <c r="A97" s="33" t="s">
        <v>153</v>
      </c>
      <c r="B97" s="17" t="s">
        <v>9</v>
      </c>
      <c r="C97" s="21" t="s">
        <v>154</v>
      </c>
      <c r="D97" s="19">
        <f t="shared" ref="D97:F98" si="28">+D98</f>
        <v>71000</v>
      </c>
      <c r="E97" s="19">
        <f t="shared" si="28"/>
        <v>73769</v>
      </c>
      <c r="F97" s="19">
        <f t="shared" si="28"/>
        <v>76720</v>
      </c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110"/>
      <c r="X97" s="4"/>
      <c r="Y97" s="4"/>
      <c r="Z97" s="4"/>
      <c r="AA97" s="4"/>
      <c r="AD97" s="6"/>
      <c r="AE97" s="6"/>
      <c r="AF97" s="6"/>
      <c r="AG97" s="6"/>
      <c r="AH97" s="6"/>
      <c r="AI97" s="6"/>
      <c r="AJ97" s="4"/>
      <c r="AK97" s="4"/>
      <c r="AL97" s="4"/>
      <c r="AM97" s="4"/>
      <c r="AN97" s="4"/>
      <c r="AO97" s="4"/>
      <c r="AP97" s="4"/>
      <c r="AQ97" s="4"/>
      <c r="AR97" s="4"/>
      <c r="AS97" s="7"/>
      <c r="AT97" s="7"/>
      <c r="AU97" s="4"/>
      <c r="AV97" s="4"/>
      <c r="AW97" s="4"/>
      <c r="AX97" s="4"/>
    </row>
    <row r="98" spans="1:50" s="5" customFormat="1" ht="15" customHeight="1" x14ac:dyDescent="0.25">
      <c r="A98" s="33" t="s">
        <v>155</v>
      </c>
      <c r="B98" s="17" t="s">
        <v>9</v>
      </c>
      <c r="C98" s="21" t="s">
        <v>156</v>
      </c>
      <c r="D98" s="19">
        <f t="shared" si="28"/>
        <v>71000</v>
      </c>
      <c r="E98" s="19">
        <f t="shared" si="28"/>
        <v>73769</v>
      </c>
      <c r="F98" s="19">
        <f t="shared" si="28"/>
        <v>76720</v>
      </c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110"/>
      <c r="X98" s="4"/>
      <c r="Y98" s="4"/>
      <c r="Z98" s="4"/>
      <c r="AA98" s="4"/>
      <c r="AD98" s="6"/>
      <c r="AE98" s="6"/>
      <c r="AF98" s="6"/>
      <c r="AG98" s="6"/>
      <c r="AH98" s="6"/>
      <c r="AI98" s="6"/>
      <c r="AJ98" s="4"/>
      <c r="AK98" s="4"/>
      <c r="AL98" s="4"/>
      <c r="AM98" s="4"/>
      <c r="AN98" s="4"/>
      <c r="AO98" s="4"/>
      <c r="AP98" s="4"/>
      <c r="AQ98" s="4"/>
      <c r="AR98" s="4"/>
      <c r="AS98" s="7"/>
      <c r="AT98" s="7"/>
      <c r="AU98" s="4"/>
      <c r="AV98" s="4"/>
      <c r="AW98" s="4"/>
      <c r="AX98" s="4"/>
    </row>
    <row r="99" spans="1:50" s="5" customFormat="1" ht="27.6" customHeight="1" x14ac:dyDescent="0.25">
      <c r="A99" s="33" t="s">
        <v>157</v>
      </c>
      <c r="B99" s="17" t="s">
        <v>9</v>
      </c>
      <c r="C99" s="39" t="s">
        <v>158</v>
      </c>
      <c r="D99" s="19">
        <f>SUM(D100:D100)</f>
        <v>71000</v>
      </c>
      <c r="E99" s="19">
        <f>SUM(E100:E100)</f>
        <v>73769</v>
      </c>
      <c r="F99" s="19">
        <f>SUM(F100:F100)</f>
        <v>76720</v>
      </c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110"/>
      <c r="X99" s="4"/>
      <c r="Y99" s="4"/>
      <c r="Z99" s="4"/>
      <c r="AA99" s="4"/>
      <c r="AD99" s="6"/>
      <c r="AE99" s="6"/>
      <c r="AF99" s="6"/>
      <c r="AG99" s="6"/>
      <c r="AH99" s="6"/>
      <c r="AI99" s="6"/>
      <c r="AJ99" s="4"/>
      <c r="AK99" s="4"/>
      <c r="AL99" s="4"/>
      <c r="AM99" s="4"/>
      <c r="AN99" s="4"/>
      <c r="AO99" s="4"/>
      <c r="AP99" s="4"/>
      <c r="AQ99" s="4"/>
      <c r="AR99" s="4"/>
      <c r="AS99" s="7"/>
      <c r="AT99" s="7"/>
      <c r="AU99" s="4"/>
      <c r="AV99" s="4"/>
      <c r="AW99" s="4"/>
      <c r="AX99" s="4"/>
    </row>
    <row r="100" spans="1:50" s="5" customFormat="1" ht="57" customHeight="1" x14ac:dyDescent="0.25">
      <c r="A100" s="46" t="s">
        <v>159</v>
      </c>
      <c r="B100" s="17" t="s">
        <v>91</v>
      </c>
      <c r="C100" s="39" t="s">
        <v>160</v>
      </c>
      <c r="D100" s="19">
        <v>71000</v>
      </c>
      <c r="E100" s="19">
        <v>73769</v>
      </c>
      <c r="F100" s="19">
        <v>76720</v>
      </c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110"/>
      <c r="X100" s="4"/>
      <c r="Y100" s="4"/>
      <c r="Z100" s="4"/>
      <c r="AA100" s="4"/>
      <c r="AD100" s="6"/>
      <c r="AE100" s="6"/>
      <c r="AF100" s="6"/>
      <c r="AG100" s="6"/>
      <c r="AH100" s="6"/>
      <c r="AI100" s="6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</row>
    <row r="101" spans="1:50" s="5" customFormat="1" x14ac:dyDescent="0.25">
      <c r="A101" s="33" t="s">
        <v>161</v>
      </c>
      <c r="B101" s="17" t="s">
        <v>9</v>
      </c>
      <c r="C101" s="21" t="s">
        <v>162</v>
      </c>
      <c r="D101" s="19">
        <f t="shared" ref="D101:F102" si="29">+D102</f>
        <v>1867276.5</v>
      </c>
      <c r="E101" s="19">
        <f t="shared" si="29"/>
        <v>1111000</v>
      </c>
      <c r="F101" s="19">
        <f t="shared" si="29"/>
        <v>1111000</v>
      </c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110"/>
      <c r="X101" s="4"/>
      <c r="Y101" s="4"/>
      <c r="Z101" s="4"/>
      <c r="AA101" s="4"/>
      <c r="AD101" s="6"/>
      <c r="AE101" s="6"/>
      <c r="AF101" s="6"/>
      <c r="AG101" s="6"/>
      <c r="AH101" s="6"/>
      <c r="AI101" s="6"/>
      <c r="AJ101" s="4"/>
      <c r="AK101" s="4"/>
      <c r="AL101" s="4"/>
      <c r="AM101" s="4"/>
      <c r="AN101" s="4"/>
      <c r="AO101" s="4"/>
      <c r="AP101" s="4"/>
      <c r="AQ101" s="4"/>
      <c r="AR101" s="4"/>
      <c r="AS101" s="7"/>
      <c r="AT101" s="7"/>
      <c r="AU101" s="4"/>
      <c r="AV101" s="4"/>
      <c r="AW101" s="4"/>
      <c r="AX101" s="4"/>
    </row>
    <row r="102" spans="1:50" s="5" customFormat="1" x14ac:dyDescent="0.25">
      <c r="A102" s="33" t="s">
        <v>163</v>
      </c>
      <c r="B102" s="17" t="s">
        <v>9</v>
      </c>
      <c r="C102" s="21" t="s">
        <v>164</v>
      </c>
      <c r="D102" s="19">
        <f t="shared" si="29"/>
        <v>1867276.5</v>
      </c>
      <c r="E102" s="19">
        <f t="shared" si="29"/>
        <v>1111000</v>
      </c>
      <c r="F102" s="19">
        <f t="shared" si="29"/>
        <v>1111000</v>
      </c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110"/>
      <c r="X102" s="4"/>
      <c r="Y102" s="4"/>
      <c r="Z102" s="4"/>
      <c r="AA102" s="4"/>
      <c r="AD102" s="6"/>
      <c r="AE102" s="6"/>
      <c r="AF102" s="6"/>
      <c r="AG102" s="6"/>
      <c r="AH102" s="6"/>
      <c r="AI102" s="6"/>
      <c r="AJ102" s="4"/>
      <c r="AK102" s="4"/>
      <c r="AL102" s="4"/>
      <c r="AM102" s="4"/>
      <c r="AN102" s="4"/>
      <c r="AO102" s="4"/>
      <c r="AP102" s="4"/>
      <c r="AQ102" s="4"/>
      <c r="AR102" s="4"/>
      <c r="AS102" s="7"/>
      <c r="AT102" s="7"/>
      <c r="AU102" s="4"/>
      <c r="AV102" s="4"/>
      <c r="AW102" s="4"/>
      <c r="AX102" s="4"/>
    </row>
    <row r="103" spans="1:50" s="5" customFormat="1" ht="26.4" x14ac:dyDescent="0.25">
      <c r="A103" s="33" t="s">
        <v>165</v>
      </c>
      <c r="B103" s="17" t="s">
        <v>9</v>
      </c>
      <c r="C103" s="21" t="s">
        <v>166</v>
      </c>
      <c r="D103" s="19">
        <f>+D106+D107+D105+D104</f>
        <v>1867276.5</v>
      </c>
      <c r="E103" s="19">
        <f t="shared" ref="E103:F103" si="30">+E106+E107+E105+E104</f>
        <v>1111000</v>
      </c>
      <c r="F103" s="19">
        <f t="shared" si="30"/>
        <v>1111000</v>
      </c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110"/>
      <c r="X103" s="4"/>
      <c r="Y103" s="4"/>
      <c r="Z103" s="4"/>
      <c r="AA103" s="4"/>
      <c r="AD103" s="6"/>
      <c r="AE103" s="6"/>
      <c r="AF103" s="6"/>
      <c r="AG103" s="6"/>
      <c r="AH103" s="6"/>
      <c r="AI103" s="6"/>
      <c r="AJ103" s="4"/>
      <c r="AK103" s="4"/>
      <c r="AL103" s="4"/>
      <c r="AM103" s="4"/>
      <c r="AN103" s="4"/>
      <c r="AO103" s="4"/>
      <c r="AP103" s="4"/>
      <c r="AQ103" s="4"/>
      <c r="AR103" s="4"/>
      <c r="AS103" s="7"/>
      <c r="AT103" s="7"/>
      <c r="AU103" s="4"/>
      <c r="AV103" s="4"/>
      <c r="AW103" s="4"/>
      <c r="AX103" s="4"/>
    </row>
    <row r="104" spans="1:50" s="5" customFormat="1" ht="26.4" x14ac:dyDescent="0.25">
      <c r="A104" s="33" t="s">
        <v>165</v>
      </c>
      <c r="B104" s="17" t="s">
        <v>239</v>
      </c>
      <c r="C104" s="21" t="s">
        <v>166</v>
      </c>
      <c r="D104" s="19">
        <v>160000</v>
      </c>
      <c r="E104" s="19">
        <v>0</v>
      </c>
      <c r="F104" s="19">
        <v>0</v>
      </c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133"/>
      <c r="X104" s="4"/>
      <c r="Y104" s="4"/>
      <c r="Z104" s="4"/>
      <c r="AA104" s="4"/>
      <c r="AD104" s="6"/>
      <c r="AE104" s="6"/>
      <c r="AF104" s="6"/>
      <c r="AG104" s="6"/>
      <c r="AH104" s="6"/>
      <c r="AI104" s="6"/>
      <c r="AJ104" s="4"/>
      <c r="AK104" s="4"/>
      <c r="AL104" s="4"/>
      <c r="AM104" s="4"/>
      <c r="AN104" s="4"/>
      <c r="AO104" s="4"/>
      <c r="AP104" s="4"/>
      <c r="AQ104" s="4"/>
      <c r="AR104" s="4"/>
      <c r="AS104" s="7"/>
      <c r="AT104" s="7"/>
      <c r="AU104" s="4"/>
      <c r="AV104" s="4"/>
      <c r="AW104" s="4"/>
      <c r="AX104" s="4"/>
    </row>
    <row r="105" spans="1:50" s="5" customFormat="1" ht="26.4" x14ac:dyDescent="0.25">
      <c r="A105" s="33" t="s">
        <v>165</v>
      </c>
      <c r="B105" s="17" t="s">
        <v>471</v>
      </c>
      <c r="C105" s="21" t="s">
        <v>166</v>
      </c>
      <c r="D105" s="19">
        <v>1276.5</v>
      </c>
      <c r="E105" s="19">
        <v>0</v>
      </c>
      <c r="F105" s="19">
        <v>0</v>
      </c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110"/>
      <c r="X105" s="4"/>
      <c r="Y105" s="4"/>
      <c r="Z105" s="4"/>
      <c r="AA105" s="4"/>
      <c r="AD105" s="6"/>
      <c r="AE105" s="6"/>
      <c r="AF105" s="6"/>
      <c r="AG105" s="6"/>
      <c r="AH105" s="6"/>
      <c r="AI105" s="6"/>
      <c r="AJ105" s="4"/>
      <c r="AK105" s="4"/>
      <c r="AL105" s="4"/>
      <c r="AM105" s="4"/>
      <c r="AN105" s="4"/>
      <c r="AO105" s="4"/>
      <c r="AP105" s="4"/>
      <c r="AQ105" s="4"/>
      <c r="AR105" s="4"/>
      <c r="AS105" s="7"/>
      <c r="AT105" s="7"/>
      <c r="AU105" s="4"/>
      <c r="AV105" s="4"/>
      <c r="AW105" s="4"/>
      <c r="AX105" s="4"/>
    </row>
    <row r="106" spans="1:50" s="5" customFormat="1" ht="39.6" x14ac:dyDescent="0.25">
      <c r="A106" s="16" t="s">
        <v>167</v>
      </c>
      <c r="B106" s="17" t="s">
        <v>95</v>
      </c>
      <c r="C106" s="21" t="s">
        <v>168</v>
      </c>
      <c r="D106" s="19">
        <f>605000+595000</f>
        <v>1200000</v>
      </c>
      <c r="E106" s="19">
        <v>605000</v>
      </c>
      <c r="F106" s="19">
        <v>605000</v>
      </c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110"/>
      <c r="X106" s="4"/>
      <c r="Y106" s="4"/>
      <c r="Z106" s="4"/>
      <c r="AA106" s="4"/>
      <c r="AD106" s="6"/>
      <c r="AE106" s="6"/>
      <c r="AF106" s="6"/>
      <c r="AG106" s="6"/>
      <c r="AH106" s="6"/>
      <c r="AI106" s="6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</row>
    <row r="107" spans="1:50" s="5" customFormat="1" ht="26.4" x14ac:dyDescent="0.25">
      <c r="A107" s="46" t="s">
        <v>169</v>
      </c>
      <c r="B107" s="17" t="s">
        <v>95</v>
      </c>
      <c r="C107" s="21" t="s">
        <v>170</v>
      </c>
      <c r="D107" s="19">
        <v>506000</v>
      </c>
      <c r="E107" s="19">
        <v>506000</v>
      </c>
      <c r="F107" s="19">
        <v>506000</v>
      </c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110"/>
      <c r="X107" s="4"/>
      <c r="Y107" s="4"/>
      <c r="Z107" s="4"/>
      <c r="AA107" s="4"/>
      <c r="AD107" s="6"/>
      <c r="AE107" s="6"/>
      <c r="AF107" s="6"/>
      <c r="AG107" s="6"/>
      <c r="AH107" s="6"/>
      <c r="AI107" s="6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</row>
    <row r="108" spans="1:50" s="27" customFormat="1" ht="27.6" customHeight="1" x14ac:dyDescent="0.25">
      <c r="A108" s="33" t="s">
        <v>171</v>
      </c>
      <c r="B108" s="17" t="s">
        <v>9</v>
      </c>
      <c r="C108" s="21" t="s">
        <v>172</v>
      </c>
      <c r="D108" s="19">
        <f t="shared" ref="D108:F108" si="31">+D109+D112</f>
        <v>30351009</v>
      </c>
      <c r="E108" s="19">
        <f t="shared" si="31"/>
        <v>7295976</v>
      </c>
      <c r="F108" s="19">
        <f t="shared" si="31"/>
        <v>9172482</v>
      </c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4"/>
      <c r="V108" s="4"/>
      <c r="W108" s="110"/>
      <c r="X108" s="4"/>
      <c r="Y108" s="4"/>
      <c r="Z108" s="26"/>
      <c r="AA108" s="26"/>
      <c r="AD108" s="25"/>
      <c r="AE108" s="25"/>
      <c r="AF108" s="25"/>
      <c r="AG108" s="25"/>
      <c r="AH108" s="25"/>
      <c r="AI108" s="25"/>
      <c r="AJ108" s="26"/>
      <c r="AK108" s="26"/>
      <c r="AL108" s="26"/>
      <c r="AM108" s="26"/>
      <c r="AN108" s="26"/>
      <c r="AO108" s="26"/>
      <c r="AP108" s="26"/>
      <c r="AQ108" s="26"/>
      <c r="AR108" s="26"/>
      <c r="AS108" s="26"/>
      <c r="AT108" s="26"/>
      <c r="AU108" s="26"/>
      <c r="AV108" s="26"/>
      <c r="AW108" s="26"/>
      <c r="AX108" s="26"/>
    </row>
    <row r="109" spans="1:50" s="5" customFormat="1" ht="72" customHeight="1" x14ac:dyDescent="0.25">
      <c r="A109" s="33" t="s">
        <v>173</v>
      </c>
      <c r="B109" s="47" t="s">
        <v>9</v>
      </c>
      <c r="C109" s="47" t="s">
        <v>174</v>
      </c>
      <c r="D109" s="19">
        <f t="shared" ref="D109:F110" si="32">+D110</f>
        <v>20481433</v>
      </c>
      <c r="E109" s="19">
        <f t="shared" si="32"/>
        <v>1841666</v>
      </c>
      <c r="F109" s="19">
        <f t="shared" si="32"/>
        <v>3500000</v>
      </c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110"/>
      <c r="X109" s="4"/>
      <c r="Y109" s="4"/>
      <c r="Z109" s="4"/>
      <c r="AA109" s="4"/>
      <c r="AD109" s="6"/>
      <c r="AE109" s="6"/>
      <c r="AF109" s="6"/>
      <c r="AG109" s="6"/>
      <c r="AH109" s="6"/>
      <c r="AI109" s="6"/>
      <c r="AJ109" s="4"/>
      <c r="AK109" s="4"/>
      <c r="AL109" s="4"/>
      <c r="AM109" s="4"/>
      <c r="AN109" s="4"/>
      <c r="AO109" s="4"/>
      <c r="AP109" s="4"/>
      <c r="AQ109" s="4"/>
      <c r="AR109" s="4"/>
      <c r="AS109" s="7"/>
      <c r="AT109" s="7"/>
      <c r="AU109" s="4"/>
      <c r="AV109" s="4"/>
      <c r="AW109" s="4"/>
      <c r="AX109" s="4"/>
    </row>
    <row r="110" spans="1:50" s="5" customFormat="1" ht="81.599999999999994" customHeight="1" x14ac:dyDescent="0.25">
      <c r="A110" s="33" t="s">
        <v>175</v>
      </c>
      <c r="B110" s="47" t="s">
        <v>9</v>
      </c>
      <c r="C110" s="47" t="s">
        <v>176</v>
      </c>
      <c r="D110" s="19">
        <f t="shared" si="32"/>
        <v>20481433</v>
      </c>
      <c r="E110" s="19">
        <f t="shared" si="32"/>
        <v>1841666</v>
      </c>
      <c r="F110" s="19">
        <f t="shared" si="32"/>
        <v>3500000</v>
      </c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110"/>
      <c r="X110" s="4"/>
      <c r="Y110" s="4"/>
      <c r="Z110" s="4"/>
      <c r="AA110" s="4"/>
      <c r="AD110" s="6"/>
      <c r="AE110" s="6"/>
      <c r="AF110" s="6"/>
      <c r="AG110" s="6"/>
      <c r="AH110" s="6"/>
      <c r="AI110" s="6"/>
      <c r="AJ110" s="4"/>
      <c r="AK110" s="4"/>
      <c r="AL110" s="4"/>
      <c r="AM110" s="4"/>
      <c r="AN110" s="4"/>
      <c r="AO110" s="4"/>
      <c r="AP110" s="4"/>
      <c r="AQ110" s="4"/>
      <c r="AR110" s="4"/>
      <c r="AS110" s="7"/>
      <c r="AT110" s="7"/>
      <c r="AU110" s="4"/>
      <c r="AV110" s="4"/>
      <c r="AW110" s="4"/>
      <c r="AX110" s="4"/>
    </row>
    <row r="111" spans="1:50" s="5" customFormat="1" ht="83.4" customHeight="1" x14ac:dyDescent="0.25">
      <c r="A111" s="33" t="s">
        <v>497</v>
      </c>
      <c r="B111" s="47" t="s">
        <v>91</v>
      </c>
      <c r="C111" s="47" t="s">
        <v>496</v>
      </c>
      <c r="D111" s="19">
        <f>1421433+19060000</f>
        <v>20481433</v>
      </c>
      <c r="E111" s="19">
        <v>1841666</v>
      </c>
      <c r="F111" s="19">
        <v>3500000</v>
      </c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110"/>
      <c r="X111" s="4"/>
      <c r="Y111" s="4"/>
      <c r="Z111" s="4"/>
      <c r="AA111" s="4"/>
      <c r="AD111" s="6"/>
      <c r="AE111" s="6"/>
      <c r="AF111" s="6"/>
      <c r="AG111" s="6"/>
      <c r="AH111" s="6"/>
      <c r="AI111" s="6"/>
      <c r="AJ111" s="4"/>
      <c r="AK111" s="4"/>
      <c r="AL111" s="4"/>
      <c r="AM111" s="4"/>
      <c r="AN111" s="4"/>
      <c r="AO111" s="4"/>
      <c r="AP111" s="4"/>
      <c r="AQ111" s="4"/>
      <c r="AR111" s="4"/>
      <c r="AS111" s="7"/>
      <c r="AT111" s="7"/>
      <c r="AU111" s="4"/>
      <c r="AV111" s="4"/>
      <c r="AW111" s="4"/>
      <c r="AX111" s="4"/>
    </row>
    <row r="112" spans="1:50" s="5" customFormat="1" ht="32.4" customHeight="1" x14ac:dyDescent="0.25">
      <c r="A112" s="33" t="s">
        <v>177</v>
      </c>
      <c r="B112" s="47" t="s">
        <v>9</v>
      </c>
      <c r="C112" s="48" t="s">
        <v>178</v>
      </c>
      <c r="D112" s="19">
        <f t="shared" ref="D112:F112" si="33">+D113+D115</f>
        <v>9869576</v>
      </c>
      <c r="E112" s="19">
        <f t="shared" si="33"/>
        <v>5454310</v>
      </c>
      <c r="F112" s="19">
        <f t="shared" si="33"/>
        <v>5672482</v>
      </c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110"/>
      <c r="X112" s="4"/>
      <c r="Y112" s="4"/>
      <c r="Z112" s="4"/>
      <c r="AA112" s="4"/>
      <c r="AD112" s="6"/>
      <c r="AE112" s="6"/>
      <c r="AF112" s="6"/>
      <c r="AG112" s="6"/>
      <c r="AH112" s="6"/>
      <c r="AI112" s="6"/>
      <c r="AJ112" s="4"/>
      <c r="AK112" s="4"/>
      <c r="AL112" s="4"/>
      <c r="AM112" s="4"/>
      <c r="AN112" s="4"/>
      <c r="AO112" s="4"/>
      <c r="AP112" s="4"/>
      <c r="AQ112" s="4"/>
      <c r="AR112" s="4"/>
      <c r="AS112" s="7"/>
      <c r="AT112" s="7"/>
      <c r="AU112" s="4"/>
      <c r="AV112" s="4"/>
      <c r="AW112" s="4"/>
      <c r="AX112" s="4"/>
    </row>
    <row r="113" spans="1:50" s="5" customFormat="1" ht="31.2" customHeight="1" x14ac:dyDescent="0.25">
      <c r="A113" s="33" t="s">
        <v>179</v>
      </c>
      <c r="B113" s="47" t="s">
        <v>9</v>
      </c>
      <c r="C113" s="48" t="s">
        <v>180</v>
      </c>
      <c r="D113" s="19">
        <f>+D114</f>
        <v>8809422</v>
      </c>
      <c r="E113" s="19">
        <f>+E114</f>
        <v>4352810</v>
      </c>
      <c r="F113" s="19">
        <f>+F114</f>
        <v>4526922</v>
      </c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110"/>
      <c r="X113" s="4"/>
      <c r="Y113" s="4"/>
      <c r="Z113" s="4"/>
      <c r="AA113" s="4"/>
      <c r="AD113" s="6"/>
      <c r="AE113" s="6"/>
      <c r="AF113" s="6"/>
      <c r="AG113" s="6"/>
      <c r="AH113" s="6"/>
      <c r="AI113" s="6"/>
      <c r="AJ113" s="4"/>
      <c r="AK113" s="4"/>
      <c r="AL113" s="4"/>
      <c r="AM113" s="4"/>
      <c r="AN113" s="4"/>
      <c r="AO113" s="4"/>
      <c r="AP113" s="4"/>
      <c r="AQ113" s="4"/>
      <c r="AR113" s="4"/>
      <c r="AS113" s="7"/>
      <c r="AT113" s="7"/>
      <c r="AU113" s="4"/>
      <c r="AV113" s="4"/>
      <c r="AW113" s="4"/>
      <c r="AX113" s="4"/>
    </row>
    <row r="114" spans="1:50" s="5" customFormat="1" ht="44.4" customHeight="1" x14ac:dyDescent="0.25">
      <c r="A114" s="33" t="s">
        <v>181</v>
      </c>
      <c r="B114" s="47" t="s">
        <v>91</v>
      </c>
      <c r="C114" s="48" t="s">
        <v>182</v>
      </c>
      <c r="D114" s="19">
        <f>4189422+4620000</f>
        <v>8809422</v>
      </c>
      <c r="E114" s="19">
        <v>4352810</v>
      </c>
      <c r="F114" s="19">
        <v>4526922</v>
      </c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9"/>
      <c r="X114" s="4"/>
      <c r="Y114" s="4"/>
      <c r="Z114" s="4"/>
      <c r="AA114" s="4"/>
      <c r="AD114" s="6"/>
      <c r="AE114" s="6"/>
      <c r="AF114" s="6"/>
      <c r="AG114" s="6"/>
      <c r="AH114" s="6"/>
      <c r="AI114" s="6"/>
      <c r="AJ114" s="4"/>
      <c r="AK114" s="4"/>
      <c r="AL114" s="4"/>
      <c r="AM114" s="4"/>
      <c r="AN114" s="4"/>
      <c r="AO114" s="4"/>
      <c r="AP114" s="4"/>
      <c r="AQ114" s="4"/>
      <c r="AR114" s="4"/>
      <c r="AS114" s="7"/>
      <c r="AT114" s="7"/>
      <c r="AU114" s="4"/>
      <c r="AV114" s="4"/>
      <c r="AW114" s="4"/>
      <c r="AX114" s="4"/>
    </row>
    <row r="115" spans="1:50" s="5" customFormat="1" ht="41.4" customHeight="1" x14ac:dyDescent="0.25">
      <c r="A115" s="33" t="s">
        <v>183</v>
      </c>
      <c r="B115" s="47" t="s">
        <v>9</v>
      </c>
      <c r="C115" s="48" t="s">
        <v>184</v>
      </c>
      <c r="D115" s="19">
        <f>+D116</f>
        <v>1060154</v>
      </c>
      <c r="E115" s="19">
        <f>+E116</f>
        <v>1101500</v>
      </c>
      <c r="F115" s="19">
        <f>+F116</f>
        <v>1145560</v>
      </c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110"/>
      <c r="X115" s="4"/>
      <c r="Y115" s="4"/>
      <c r="Z115" s="4"/>
      <c r="AA115" s="4"/>
      <c r="AD115" s="6"/>
      <c r="AE115" s="6"/>
      <c r="AF115" s="6"/>
      <c r="AG115" s="6"/>
      <c r="AH115" s="6"/>
      <c r="AI115" s="6"/>
      <c r="AJ115" s="4"/>
      <c r="AK115" s="4"/>
      <c r="AL115" s="4"/>
      <c r="AM115" s="4"/>
      <c r="AN115" s="4"/>
      <c r="AO115" s="4"/>
      <c r="AP115" s="4"/>
      <c r="AQ115" s="4"/>
      <c r="AR115" s="4"/>
      <c r="AS115" s="7"/>
      <c r="AT115" s="7"/>
      <c r="AU115" s="4"/>
      <c r="AV115" s="4"/>
      <c r="AW115" s="4"/>
      <c r="AX115" s="4"/>
    </row>
    <row r="116" spans="1:50" s="5" customFormat="1" ht="42.6" customHeight="1" x14ac:dyDescent="0.25">
      <c r="A116" s="33" t="s">
        <v>185</v>
      </c>
      <c r="B116" s="47" t="s">
        <v>91</v>
      </c>
      <c r="C116" s="48" t="s">
        <v>186</v>
      </c>
      <c r="D116" s="19">
        <v>1060154</v>
      </c>
      <c r="E116" s="19">
        <v>1101500</v>
      </c>
      <c r="F116" s="19">
        <v>1145560</v>
      </c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110"/>
      <c r="X116" s="4"/>
      <c r="Y116" s="4"/>
      <c r="Z116" s="4"/>
      <c r="AA116" s="4"/>
      <c r="AD116" s="6"/>
      <c r="AE116" s="6"/>
      <c r="AF116" s="6"/>
      <c r="AG116" s="6"/>
      <c r="AH116" s="6"/>
      <c r="AI116" s="6"/>
      <c r="AJ116" s="4"/>
      <c r="AK116" s="4"/>
      <c r="AL116" s="4"/>
      <c r="AM116" s="4"/>
      <c r="AN116" s="4"/>
      <c r="AO116" s="4"/>
      <c r="AP116" s="4"/>
      <c r="AQ116" s="4"/>
      <c r="AR116" s="4"/>
      <c r="AS116" s="7"/>
      <c r="AT116" s="7"/>
      <c r="AU116" s="4"/>
      <c r="AV116" s="4"/>
      <c r="AW116" s="4"/>
      <c r="AX116" s="4"/>
    </row>
    <row r="117" spans="1:50" s="5" customFormat="1" ht="16.2" customHeight="1" x14ac:dyDescent="0.25">
      <c r="A117" s="33" t="s">
        <v>187</v>
      </c>
      <c r="B117" s="17" t="s">
        <v>9</v>
      </c>
      <c r="C117" s="21" t="s">
        <v>188</v>
      </c>
      <c r="D117" s="19">
        <f>+D118+D147+D149+D172+D157</f>
        <v>17061193.5</v>
      </c>
      <c r="E117" s="19">
        <f>+E118+E147+E149+E172+E162</f>
        <v>8083364</v>
      </c>
      <c r="F117" s="19">
        <f>+F118+F147+F149+F172+F162</f>
        <v>7975275</v>
      </c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110"/>
      <c r="X117" s="4"/>
      <c r="Y117" s="4"/>
      <c r="Z117" s="4"/>
      <c r="AA117" s="4"/>
      <c r="AD117" s="6"/>
      <c r="AE117" s="6"/>
      <c r="AF117" s="6"/>
      <c r="AG117" s="6"/>
      <c r="AH117" s="6"/>
      <c r="AI117" s="6"/>
      <c r="AJ117" s="4"/>
      <c r="AK117" s="4"/>
      <c r="AL117" s="4"/>
      <c r="AM117" s="4"/>
      <c r="AN117" s="4"/>
      <c r="AO117" s="4"/>
      <c r="AP117" s="4"/>
      <c r="AQ117" s="50"/>
      <c r="AR117" s="4"/>
      <c r="AS117" s="7"/>
      <c r="AT117" s="7"/>
      <c r="AU117" s="4"/>
      <c r="AV117" s="4"/>
      <c r="AW117" s="4"/>
      <c r="AX117" s="4"/>
    </row>
    <row r="118" spans="1:50" s="5" customFormat="1" ht="32.4" customHeight="1" x14ac:dyDescent="0.25">
      <c r="A118" s="43" t="s">
        <v>189</v>
      </c>
      <c r="B118" s="17" t="s">
        <v>9</v>
      </c>
      <c r="C118" s="21" t="s">
        <v>190</v>
      </c>
      <c r="D118" s="19">
        <f>+D119+D122+D125+D136+D141+D144+D128+D130+D134+D139+D132</f>
        <v>2381204.5</v>
      </c>
      <c r="E118" s="19">
        <f>+E119+E122+E125+E136+E141+E144+E128+E130+E134+E139</f>
        <v>1728100</v>
      </c>
      <c r="F118" s="19">
        <f>+F119+F122+F125+F136+F141+F144+F128+F130+F134+F139</f>
        <v>1728100</v>
      </c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110"/>
      <c r="X118" s="4"/>
      <c r="Y118" s="4"/>
      <c r="Z118" s="4"/>
      <c r="AA118" s="4"/>
      <c r="AD118" s="6"/>
      <c r="AE118" s="6"/>
      <c r="AF118" s="6"/>
      <c r="AG118" s="6"/>
      <c r="AH118" s="6"/>
      <c r="AI118" s="6"/>
      <c r="AJ118" s="4"/>
      <c r="AK118" s="4"/>
      <c r="AL118" s="4"/>
      <c r="AM118" s="4"/>
      <c r="AN118" s="4"/>
      <c r="AO118" s="4"/>
      <c r="AP118" s="4"/>
      <c r="AQ118" s="4"/>
      <c r="AR118" s="4"/>
      <c r="AS118" s="7"/>
      <c r="AT118" s="7"/>
      <c r="AU118" s="4"/>
      <c r="AV118" s="4"/>
      <c r="AW118" s="4"/>
      <c r="AX118" s="4"/>
    </row>
    <row r="119" spans="1:50" s="5" customFormat="1" ht="48" customHeight="1" x14ac:dyDescent="0.25">
      <c r="A119" s="43" t="s">
        <v>191</v>
      </c>
      <c r="B119" s="17" t="s">
        <v>9</v>
      </c>
      <c r="C119" s="39" t="s">
        <v>192</v>
      </c>
      <c r="D119" s="19">
        <f>+D120+D121</f>
        <v>9300</v>
      </c>
      <c r="E119" s="19">
        <f t="shared" ref="E119:F119" si="34">+E120+E121</f>
        <v>9300</v>
      </c>
      <c r="F119" s="19">
        <f t="shared" si="34"/>
        <v>9300</v>
      </c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110"/>
      <c r="X119" s="4"/>
      <c r="Y119" s="4"/>
      <c r="Z119" s="4"/>
      <c r="AA119" s="4"/>
      <c r="AD119" s="6"/>
      <c r="AE119" s="6"/>
      <c r="AF119" s="6"/>
      <c r="AG119" s="6"/>
      <c r="AH119" s="6"/>
      <c r="AI119" s="6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</row>
    <row r="120" spans="1:50" s="5" customFormat="1" ht="70.95" customHeight="1" x14ac:dyDescent="0.25">
      <c r="A120" s="43" t="s">
        <v>193</v>
      </c>
      <c r="B120" s="17" t="s">
        <v>194</v>
      </c>
      <c r="C120" s="39" t="s">
        <v>195</v>
      </c>
      <c r="D120" s="19">
        <v>5000</v>
      </c>
      <c r="E120" s="19">
        <v>5000</v>
      </c>
      <c r="F120" s="19">
        <v>5000</v>
      </c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110"/>
      <c r="X120" s="4"/>
      <c r="Y120" s="4"/>
      <c r="Z120" s="4"/>
      <c r="AA120" s="4"/>
      <c r="AD120" s="6"/>
      <c r="AE120" s="6"/>
      <c r="AF120" s="6"/>
      <c r="AG120" s="6"/>
      <c r="AH120" s="6"/>
      <c r="AI120" s="6"/>
      <c r="AJ120" s="4"/>
      <c r="AK120" s="4"/>
      <c r="AL120" s="4"/>
      <c r="AM120" s="4"/>
      <c r="AN120" s="51"/>
      <c r="AO120" s="4"/>
      <c r="AP120" s="4"/>
      <c r="AQ120" s="4"/>
      <c r="AR120" s="4"/>
      <c r="AS120" s="4"/>
      <c r="AT120" s="4"/>
      <c r="AU120" s="4"/>
      <c r="AV120" s="4"/>
      <c r="AW120" s="4"/>
      <c r="AX120" s="4"/>
    </row>
    <row r="121" spans="1:50" s="5" customFormat="1" ht="70.95" customHeight="1" x14ac:dyDescent="0.25">
      <c r="A121" s="43" t="s">
        <v>193</v>
      </c>
      <c r="B121" s="17" t="s">
        <v>196</v>
      </c>
      <c r="C121" s="39" t="s">
        <v>195</v>
      </c>
      <c r="D121" s="19">
        <v>4300</v>
      </c>
      <c r="E121" s="19">
        <v>4300</v>
      </c>
      <c r="F121" s="19">
        <v>4300</v>
      </c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110"/>
      <c r="X121" s="4"/>
      <c r="Y121" s="4"/>
      <c r="Z121" s="4"/>
      <c r="AA121" s="4"/>
      <c r="AD121" s="6"/>
      <c r="AE121" s="6"/>
      <c r="AF121" s="6"/>
      <c r="AG121" s="6"/>
      <c r="AH121" s="6"/>
      <c r="AI121" s="6"/>
      <c r="AJ121" s="4"/>
      <c r="AK121" s="4"/>
      <c r="AL121" s="4"/>
      <c r="AM121" s="4"/>
      <c r="AN121" s="51"/>
      <c r="AO121" s="4"/>
      <c r="AP121" s="4"/>
      <c r="AQ121" s="4"/>
      <c r="AR121" s="4"/>
      <c r="AS121" s="4"/>
      <c r="AT121" s="4"/>
      <c r="AU121" s="4"/>
      <c r="AV121" s="4"/>
      <c r="AW121" s="4"/>
      <c r="AX121" s="4"/>
    </row>
    <row r="122" spans="1:50" s="5" customFormat="1" ht="72.599999999999994" customHeight="1" x14ac:dyDescent="0.25">
      <c r="A122" s="52" t="s">
        <v>197</v>
      </c>
      <c r="B122" s="17" t="s">
        <v>9</v>
      </c>
      <c r="C122" s="39" t="s">
        <v>198</v>
      </c>
      <c r="D122" s="19">
        <f t="shared" ref="D122:F122" si="35">+D123+D124</f>
        <v>225000</v>
      </c>
      <c r="E122" s="19">
        <f t="shared" si="35"/>
        <v>153600</v>
      </c>
      <c r="F122" s="19">
        <f t="shared" si="35"/>
        <v>153600</v>
      </c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110"/>
      <c r="X122" s="4"/>
      <c r="Y122" s="4"/>
      <c r="Z122" s="4"/>
      <c r="AA122" s="4"/>
      <c r="AD122" s="6"/>
      <c r="AE122" s="6"/>
      <c r="AF122" s="6"/>
      <c r="AG122" s="6"/>
      <c r="AH122" s="6"/>
      <c r="AI122" s="6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</row>
    <row r="123" spans="1:50" s="5" customFormat="1" ht="85.8" customHeight="1" x14ac:dyDescent="0.25">
      <c r="A123" s="52" t="s">
        <v>199</v>
      </c>
      <c r="B123" s="17" t="s">
        <v>194</v>
      </c>
      <c r="C123" s="39" t="s">
        <v>200</v>
      </c>
      <c r="D123" s="19">
        <v>25000</v>
      </c>
      <c r="E123" s="19">
        <v>25000</v>
      </c>
      <c r="F123" s="19">
        <v>25000</v>
      </c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110"/>
      <c r="X123" s="4"/>
      <c r="Y123" s="4"/>
      <c r="Z123" s="4"/>
      <c r="AA123" s="4"/>
      <c r="AD123" s="6"/>
      <c r="AE123" s="6"/>
      <c r="AF123" s="6"/>
      <c r="AG123" s="6"/>
      <c r="AH123" s="6"/>
      <c r="AI123" s="6"/>
      <c r="AJ123" s="4"/>
      <c r="AK123" s="4"/>
      <c r="AL123" s="4"/>
      <c r="AM123" s="4"/>
      <c r="AN123" s="51"/>
      <c r="AO123" s="4"/>
      <c r="AP123" s="4"/>
      <c r="AQ123" s="4"/>
      <c r="AR123" s="4"/>
      <c r="AS123" s="4"/>
      <c r="AT123" s="4"/>
      <c r="AU123" s="4"/>
      <c r="AV123" s="4"/>
      <c r="AW123" s="4"/>
      <c r="AX123" s="4"/>
    </row>
    <row r="124" spans="1:50" s="5" customFormat="1" ht="84" customHeight="1" x14ac:dyDescent="0.25">
      <c r="A124" s="52" t="s">
        <v>199</v>
      </c>
      <c r="B124" s="17" t="s">
        <v>196</v>
      </c>
      <c r="C124" s="39" t="s">
        <v>200</v>
      </c>
      <c r="D124" s="19">
        <f>128600+71400</f>
        <v>200000</v>
      </c>
      <c r="E124" s="19">
        <v>128600</v>
      </c>
      <c r="F124" s="19">
        <v>128600</v>
      </c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110"/>
      <c r="X124" s="4"/>
      <c r="Y124" s="4"/>
      <c r="Z124" s="4"/>
      <c r="AA124" s="4"/>
      <c r="AD124" s="6"/>
      <c r="AE124" s="6"/>
      <c r="AF124" s="6"/>
      <c r="AG124" s="6"/>
      <c r="AH124" s="6"/>
      <c r="AI124" s="6"/>
      <c r="AJ124" s="4"/>
      <c r="AK124" s="4"/>
      <c r="AL124" s="4"/>
      <c r="AM124" s="4"/>
      <c r="AN124" s="51"/>
      <c r="AO124" s="4"/>
      <c r="AP124" s="4"/>
      <c r="AQ124" s="4"/>
      <c r="AR124" s="4"/>
      <c r="AS124" s="4"/>
      <c r="AT124" s="4"/>
      <c r="AU124" s="4"/>
      <c r="AV124" s="4"/>
      <c r="AW124" s="4"/>
      <c r="AX124" s="4"/>
    </row>
    <row r="125" spans="1:50" s="5" customFormat="1" ht="52.8" x14ac:dyDescent="0.25">
      <c r="A125" s="52" t="s">
        <v>201</v>
      </c>
      <c r="B125" s="17" t="s">
        <v>9</v>
      </c>
      <c r="C125" s="39" t="s">
        <v>202</v>
      </c>
      <c r="D125" s="19">
        <f>+D127+D126</f>
        <v>5004.5</v>
      </c>
      <c r="E125" s="19">
        <f t="shared" ref="E125:F125" si="36">+E127+E126</f>
        <v>900</v>
      </c>
      <c r="F125" s="19">
        <f t="shared" si="36"/>
        <v>900</v>
      </c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110"/>
      <c r="X125" s="4"/>
      <c r="Y125" s="4"/>
      <c r="Z125" s="4"/>
      <c r="AA125" s="4"/>
      <c r="AD125" s="6"/>
      <c r="AE125" s="6"/>
      <c r="AF125" s="6"/>
      <c r="AG125" s="6"/>
      <c r="AH125" s="6"/>
      <c r="AI125" s="6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</row>
    <row r="126" spans="1:50" s="5" customFormat="1" ht="66" x14ac:dyDescent="0.25">
      <c r="A126" s="52" t="s">
        <v>203</v>
      </c>
      <c r="B126" s="17" t="s">
        <v>194</v>
      </c>
      <c r="C126" s="39" t="s">
        <v>204</v>
      </c>
      <c r="D126" s="19">
        <v>1000</v>
      </c>
      <c r="E126" s="19">
        <v>0</v>
      </c>
      <c r="F126" s="19">
        <v>0</v>
      </c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110"/>
      <c r="X126" s="4"/>
      <c r="Y126" s="4"/>
      <c r="Z126" s="4"/>
      <c r="AA126" s="4"/>
      <c r="AD126" s="6"/>
      <c r="AE126" s="6"/>
      <c r="AF126" s="6"/>
      <c r="AG126" s="6"/>
      <c r="AH126" s="6"/>
      <c r="AI126" s="6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</row>
    <row r="127" spans="1:50" s="5" customFormat="1" ht="66" x14ac:dyDescent="0.25">
      <c r="A127" s="52" t="s">
        <v>203</v>
      </c>
      <c r="B127" s="17" t="s">
        <v>196</v>
      </c>
      <c r="C127" s="39" t="s">
        <v>204</v>
      </c>
      <c r="D127" s="19">
        <f>900+3104.5</f>
        <v>4004.5</v>
      </c>
      <c r="E127" s="19">
        <v>900</v>
      </c>
      <c r="F127" s="19">
        <v>900</v>
      </c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110"/>
      <c r="X127" s="4"/>
      <c r="Y127" s="4"/>
      <c r="Z127" s="4"/>
      <c r="AA127" s="4"/>
      <c r="AD127" s="6"/>
      <c r="AE127" s="6"/>
      <c r="AF127" s="6"/>
      <c r="AG127" s="6"/>
      <c r="AH127" s="6"/>
      <c r="AI127" s="6"/>
      <c r="AJ127" s="4"/>
      <c r="AK127" s="4"/>
      <c r="AL127" s="4"/>
      <c r="AM127" s="4"/>
      <c r="AN127" s="51"/>
      <c r="AO127" s="4"/>
      <c r="AP127" s="4"/>
      <c r="AQ127" s="4"/>
      <c r="AR127" s="4"/>
      <c r="AS127" s="4"/>
      <c r="AT127" s="4"/>
      <c r="AU127" s="4"/>
      <c r="AV127" s="4"/>
      <c r="AW127" s="4"/>
      <c r="AX127" s="4"/>
    </row>
    <row r="128" spans="1:50" s="5" customFormat="1" ht="52.8" x14ac:dyDescent="0.25">
      <c r="A128" s="33" t="s">
        <v>205</v>
      </c>
      <c r="B128" s="17" t="s">
        <v>9</v>
      </c>
      <c r="C128" s="39" t="s">
        <v>206</v>
      </c>
      <c r="D128" s="19">
        <f>+D129</f>
        <v>700000</v>
      </c>
      <c r="E128" s="19">
        <f t="shared" ref="E128:F128" si="37">+E129</f>
        <v>147400</v>
      </c>
      <c r="F128" s="19">
        <f t="shared" si="37"/>
        <v>147400</v>
      </c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110"/>
      <c r="X128" s="4"/>
      <c r="Y128" s="4"/>
      <c r="Z128" s="4"/>
      <c r="AA128" s="4"/>
      <c r="AD128" s="6"/>
      <c r="AE128" s="6"/>
      <c r="AF128" s="6"/>
      <c r="AG128" s="6"/>
      <c r="AH128" s="6"/>
      <c r="AI128" s="6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</row>
    <row r="129" spans="1:50" s="5" customFormat="1" ht="72.599999999999994" customHeight="1" x14ac:dyDescent="0.25">
      <c r="A129" s="33" t="s">
        <v>207</v>
      </c>
      <c r="B129" s="17" t="s">
        <v>196</v>
      </c>
      <c r="C129" s="39" t="s">
        <v>208</v>
      </c>
      <c r="D129" s="19">
        <f>147400+552600</f>
        <v>700000</v>
      </c>
      <c r="E129" s="19">
        <v>147400</v>
      </c>
      <c r="F129" s="19">
        <v>147400</v>
      </c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110"/>
      <c r="X129" s="4"/>
      <c r="Y129" s="4"/>
      <c r="Z129" s="4"/>
      <c r="AA129" s="4"/>
      <c r="AD129" s="6"/>
      <c r="AE129" s="6"/>
      <c r="AF129" s="6"/>
      <c r="AG129" s="6"/>
      <c r="AH129" s="6"/>
      <c r="AI129" s="6"/>
      <c r="AJ129" s="4"/>
      <c r="AK129" s="4"/>
      <c r="AL129" s="4"/>
      <c r="AM129" s="4"/>
      <c r="AN129" s="51"/>
      <c r="AO129" s="4"/>
      <c r="AP129" s="4"/>
      <c r="AQ129" s="4"/>
      <c r="AR129" s="4"/>
      <c r="AS129" s="4"/>
      <c r="AT129" s="4"/>
      <c r="AU129" s="4"/>
      <c r="AV129" s="4"/>
      <c r="AW129" s="4"/>
      <c r="AX129" s="4"/>
    </row>
    <row r="130" spans="1:50" s="5" customFormat="1" ht="39.6" x14ac:dyDescent="0.25">
      <c r="A130" s="53" t="s">
        <v>209</v>
      </c>
      <c r="B130" s="17" t="s">
        <v>9</v>
      </c>
      <c r="C130" s="39" t="s">
        <v>210</v>
      </c>
      <c r="D130" s="19">
        <f>+D131</f>
        <v>400</v>
      </c>
      <c r="E130" s="19">
        <f>+E131</f>
        <v>400</v>
      </c>
      <c r="F130" s="19">
        <f>+F131</f>
        <v>400</v>
      </c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110"/>
      <c r="X130" s="4"/>
      <c r="Y130" s="4"/>
      <c r="Z130" s="4"/>
      <c r="AA130" s="4"/>
      <c r="AD130" s="6"/>
      <c r="AE130" s="6"/>
      <c r="AF130" s="6"/>
      <c r="AG130" s="6"/>
      <c r="AH130" s="6"/>
      <c r="AI130" s="6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</row>
    <row r="131" spans="1:50" s="5" customFormat="1" ht="66" x14ac:dyDescent="0.25">
      <c r="A131" s="53" t="s">
        <v>211</v>
      </c>
      <c r="B131" s="17" t="s">
        <v>196</v>
      </c>
      <c r="C131" s="39" t="s">
        <v>212</v>
      </c>
      <c r="D131" s="19">
        <v>400</v>
      </c>
      <c r="E131" s="19">
        <v>400</v>
      </c>
      <c r="F131" s="19">
        <v>400</v>
      </c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110"/>
      <c r="X131" s="4"/>
      <c r="Y131" s="4"/>
      <c r="Z131" s="4"/>
      <c r="AA131" s="4"/>
      <c r="AD131" s="6"/>
      <c r="AE131" s="6"/>
      <c r="AF131" s="6"/>
      <c r="AG131" s="6"/>
      <c r="AH131" s="6"/>
      <c r="AI131" s="6"/>
      <c r="AJ131" s="4"/>
      <c r="AK131" s="4"/>
      <c r="AL131" s="4"/>
      <c r="AM131" s="4"/>
      <c r="AN131" s="51"/>
      <c r="AO131" s="4"/>
      <c r="AP131" s="4"/>
      <c r="AQ131" s="4"/>
      <c r="AR131" s="4"/>
      <c r="AS131" s="4"/>
      <c r="AT131" s="4"/>
      <c r="AU131" s="4"/>
      <c r="AV131" s="4"/>
      <c r="AW131" s="4"/>
      <c r="AX131" s="4"/>
    </row>
    <row r="132" spans="1:50" s="5" customFormat="1" ht="50.4" customHeight="1" x14ac:dyDescent="0.25">
      <c r="A132" s="106" t="s">
        <v>478</v>
      </c>
      <c r="B132" s="17" t="s">
        <v>9</v>
      </c>
      <c r="C132" s="105" t="s">
        <v>479</v>
      </c>
      <c r="D132" s="19">
        <f>+D133</f>
        <v>25000</v>
      </c>
      <c r="E132" s="19">
        <f t="shared" ref="E132:F132" si="38">+E133</f>
        <v>0</v>
      </c>
      <c r="F132" s="19">
        <f t="shared" si="38"/>
        <v>0</v>
      </c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110"/>
      <c r="X132" s="4"/>
      <c r="Y132" s="4"/>
      <c r="Z132" s="4"/>
      <c r="AA132" s="4"/>
      <c r="AD132" s="6"/>
      <c r="AE132" s="6"/>
      <c r="AF132" s="6"/>
      <c r="AG132" s="6"/>
      <c r="AH132" s="6"/>
      <c r="AI132" s="6"/>
      <c r="AJ132" s="4"/>
      <c r="AK132" s="4"/>
      <c r="AL132" s="4"/>
      <c r="AM132" s="4"/>
      <c r="AN132" s="51"/>
      <c r="AO132" s="4"/>
      <c r="AP132" s="4"/>
      <c r="AQ132" s="4"/>
      <c r="AR132" s="4"/>
      <c r="AS132" s="4"/>
      <c r="AT132" s="4"/>
      <c r="AU132" s="4"/>
      <c r="AV132" s="4"/>
      <c r="AW132" s="4"/>
      <c r="AX132" s="4"/>
    </row>
    <row r="133" spans="1:50" s="5" customFormat="1" ht="70.95" customHeight="1" x14ac:dyDescent="0.25">
      <c r="A133" s="106" t="s">
        <v>480</v>
      </c>
      <c r="B133" s="17" t="s">
        <v>196</v>
      </c>
      <c r="C133" s="105" t="s">
        <v>481</v>
      </c>
      <c r="D133" s="19">
        <v>25000</v>
      </c>
      <c r="E133" s="19">
        <v>0</v>
      </c>
      <c r="F133" s="19">
        <v>0</v>
      </c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110"/>
      <c r="X133" s="4"/>
      <c r="Y133" s="4"/>
      <c r="Z133" s="4"/>
      <c r="AA133" s="4"/>
      <c r="AD133" s="6"/>
      <c r="AE133" s="6"/>
      <c r="AF133" s="6"/>
      <c r="AG133" s="6"/>
      <c r="AH133" s="6"/>
      <c r="AI133" s="6"/>
      <c r="AJ133" s="4"/>
      <c r="AK133" s="4"/>
      <c r="AL133" s="4"/>
      <c r="AM133" s="4"/>
      <c r="AN133" s="51"/>
      <c r="AO133" s="4"/>
      <c r="AP133" s="4"/>
      <c r="AQ133" s="4"/>
      <c r="AR133" s="4"/>
      <c r="AS133" s="4"/>
      <c r="AT133" s="4"/>
      <c r="AU133" s="4"/>
      <c r="AV133" s="4"/>
      <c r="AW133" s="4"/>
      <c r="AX133" s="4"/>
    </row>
    <row r="134" spans="1:50" s="5" customFormat="1" ht="66" x14ac:dyDescent="0.25">
      <c r="A134" s="52" t="s">
        <v>213</v>
      </c>
      <c r="B134" s="17" t="s">
        <v>9</v>
      </c>
      <c r="C134" s="39" t="s">
        <v>214</v>
      </c>
      <c r="D134" s="19">
        <f>+D135</f>
        <v>612800</v>
      </c>
      <c r="E134" s="19">
        <f t="shared" ref="E134:F134" si="39">+E135</f>
        <v>612800</v>
      </c>
      <c r="F134" s="19">
        <f t="shared" si="39"/>
        <v>612800</v>
      </c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110"/>
      <c r="X134" s="4"/>
      <c r="Y134" s="4"/>
      <c r="Z134" s="4"/>
      <c r="AA134" s="4"/>
      <c r="AD134" s="6"/>
      <c r="AE134" s="6"/>
      <c r="AF134" s="6"/>
      <c r="AG134" s="6"/>
      <c r="AH134" s="6"/>
      <c r="AI134" s="6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</row>
    <row r="135" spans="1:50" s="5" customFormat="1" ht="79.2" x14ac:dyDescent="0.25">
      <c r="A135" s="52" t="s">
        <v>215</v>
      </c>
      <c r="B135" s="17" t="s">
        <v>196</v>
      </c>
      <c r="C135" s="39" t="s">
        <v>216</v>
      </c>
      <c r="D135" s="19">
        <v>612800</v>
      </c>
      <c r="E135" s="19">
        <v>612800</v>
      </c>
      <c r="F135" s="19">
        <v>612800</v>
      </c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110"/>
      <c r="X135" s="4"/>
      <c r="Y135" s="4"/>
      <c r="Z135" s="4"/>
      <c r="AA135" s="4"/>
      <c r="AD135" s="6"/>
      <c r="AE135" s="6"/>
      <c r="AF135" s="6"/>
      <c r="AG135" s="6"/>
      <c r="AH135" s="6"/>
      <c r="AI135" s="6"/>
      <c r="AJ135" s="4"/>
      <c r="AK135" s="4"/>
      <c r="AL135" s="4"/>
      <c r="AM135" s="4"/>
      <c r="AN135" s="51"/>
      <c r="AO135" s="4"/>
      <c r="AP135" s="4"/>
      <c r="AQ135" s="4"/>
      <c r="AR135" s="4"/>
      <c r="AS135" s="4"/>
      <c r="AT135" s="4"/>
      <c r="AU135" s="4"/>
      <c r="AV135" s="4"/>
      <c r="AW135" s="4"/>
      <c r="AX135" s="4"/>
    </row>
    <row r="136" spans="1:50" s="5" customFormat="1" ht="52.8" x14ac:dyDescent="0.25">
      <c r="A136" s="52" t="s">
        <v>217</v>
      </c>
      <c r="B136" s="17" t="s">
        <v>9</v>
      </c>
      <c r="C136" s="39" t="s">
        <v>218</v>
      </c>
      <c r="D136" s="19">
        <f t="shared" ref="D136:F136" si="40">+D138+D137</f>
        <v>51300</v>
      </c>
      <c r="E136" s="19">
        <f t="shared" si="40"/>
        <v>51300</v>
      </c>
      <c r="F136" s="19">
        <f t="shared" si="40"/>
        <v>51300</v>
      </c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110"/>
      <c r="X136" s="4"/>
      <c r="Y136" s="4"/>
      <c r="Z136" s="4"/>
      <c r="AA136" s="4"/>
      <c r="AD136" s="6"/>
      <c r="AE136" s="6"/>
      <c r="AF136" s="6"/>
      <c r="AG136" s="6"/>
      <c r="AH136" s="6"/>
      <c r="AI136" s="6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</row>
    <row r="137" spans="1:50" s="5" customFormat="1" ht="92.4" customHeight="1" x14ac:dyDescent="0.25">
      <c r="A137" s="52" t="s">
        <v>219</v>
      </c>
      <c r="B137" s="17" t="s">
        <v>196</v>
      </c>
      <c r="C137" s="39" t="s">
        <v>220</v>
      </c>
      <c r="D137" s="19">
        <v>36300</v>
      </c>
      <c r="E137" s="19">
        <v>36300</v>
      </c>
      <c r="F137" s="19">
        <v>36300</v>
      </c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110"/>
      <c r="X137" s="4"/>
      <c r="Y137" s="4"/>
      <c r="Z137" s="4"/>
      <c r="AA137" s="4"/>
      <c r="AD137" s="6"/>
      <c r="AE137" s="6"/>
      <c r="AF137" s="6"/>
      <c r="AG137" s="6"/>
      <c r="AH137" s="6"/>
      <c r="AI137" s="6"/>
      <c r="AJ137" s="4"/>
      <c r="AK137" s="4"/>
      <c r="AL137" s="4"/>
      <c r="AM137" s="4"/>
      <c r="AN137" s="51"/>
      <c r="AO137" s="4"/>
      <c r="AP137" s="4"/>
      <c r="AQ137" s="4"/>
      <c r="AR137" s="4"/>
      <c r="AS137" s="4"/>
      <c r="AT137" s="4"/>
      <c r="AU137" s="4"/>
      <c r="AV137" s="4"/>
      <c r="AW137" s="4"/>
      <c r="AX137" s="4"/>
    </row>
    <row r="138" spans="1:50" s="5" customFormat="1" ht="174.6" customHeight="1" x14ac:dyDescent="0.25">
      <c r="A138" s="52" t="s">
        <v>221</v>
      </c>
      <c r="B138" s="17" t="s">
        <v>222</v>
      </c>
      <c r="C138" s="39" t="s">
        <v>223</v>
      </c>
      <c r="D138" s="19">
        <v>15000</v>
      </c>
      <c r="E138" s="19">
        <v>15000</v>
      </c>
      <c r="F138" s="19">
        <v>15000</v>
      </c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110"/>
      <c r="X138" s="4"/>
      <c r="Y138" s="4"/>
      <c r="Z138" s="4"/>
      <c r="AA138" s="4"/>
      <c r="AD138" s="6"/>
      <c r="AE138" s="6"/>
      <c r="AF138" s="6"/>
      <c r="AG138" s="6"/>
      <c r="AH138" s="6"/>
      <c r="AI138" s="6"/>
      <c r="AJ138" s="4"/>
      <c r="AK138" s="4"/>
      <c r="AL138" s="4"/>
      <c r="AM138" s="4"/>
      <c r="AN138" s="51"/>
      <c r="AO138" s="4"/>
      <c r="AP138" s="4"/>
      <c r="AQ138" s="4"/>
      <c r="AR138" s="4"/>
      <c r="AS138" s="4"/>
      <c r="AT138" s="4"/>
      <c r="AU138" s="4"/>
      <c r="AV138" s="4"/>
      <c r="AW138" s="4"/>
      <c r="AX138" s="4"/>
    </row>
    <row r="139" spans="1:50" s="5" customFormat="1" ht="52.8" x14ac:dyDescent="0.25">
      <c r="A139" s="52" t="s">
        <v>224</v>
      </c>
      <c r="B139" s="17" t="s">
        <v>9</v>
      </c>
      <c r="C139" s="39" t="s">
        <v>225</v>
      </c>
      <c r="D139" s="19">
        <f>+D140</f>
        <v>1300</v>
      </c>
      <c r="E139" s="19">
        <f t="shared" ref="E139:F139" si="41">+E140</f>
        <v>1300</v>
      </c>
      <c r="F139" s="19">
        <f t="shared" si="41"/>
        <v>1300</v>
      </c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110"/>
      <c r="X139" s="4"/>
      <c r="Y139" s="4"/>
      <c r="Z139" s="4"/>
      <c r="AA139" s="4"/>
      <c r="AD139" s="6"/>
      <c r="AE139" s="6"/>
      <c r="AF139" s="6"/>
      <c r="AG139" s="6"/>
      <c r="AH139" s="6"/>
      <c r="AI139" s="6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</row>
    <row r="140" spans="1:50" s="5" customFormat="1" ht="66" x14ac:dyDescent="0.25">
      <c r="A140" s="52" t="s">
        <v>226</v>
      </c>
      <c r="B140" s="17" t="s">
        <v>196</v>
      </c>
      <c r="C140" s="39" t="s">
        <v>227</v>
      </c>
      <c r="D140" s="19">
        <v>1300</v>
      </c>
      <c r="E140" s="19">
        <v>1300</v>
      </c>
      <c r="F140" s="19">
        <v>1300</v>
      </c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110"/>
      <c r="X140" s="4"/>
      <c r="Y140" s="4"/>
      <c r="Z140" s="4"/>
      <c r="AA140" s="4"/>
      <c r="AD140" s="6"/>
      <c r="AE140" s="6"/>
      <c r="AF140" s="6"/>
      <c r="AG140" s="6"/>
      <c r="AH140" s="6"/>
      <c r="AI140" s="6"/>
      <c r="AJ140" s="4"/>
      <c r="AK140" s="4"/>
      <c r="AL140" s="4"/>
      <c r="AM140" s="4"/>
      <c r="AN140" s="51"/>
      <c r="AO140" s="4"/>
      <c r="AP140" s="4"/>
      <c r="AQ140" s="4"/>
      <c r="AR140" s="4"/>
      <c r="AS140" s="4"/>
      <c r="AT140" s="4"/>
      <c r="AU140" s="4"/>
      <c r="AV140" s="4"/>
      <c r="AW140" s="4"/>
      <c r="AX140" s="4"/>
    </row>
    <row r="141" spans="1:50" s="5" customFormat="1" ht="39.6" x14ac:dyDescent="0.25">
      <c r="A141" s="52" t="s">
        <v>228</v>
      </c>
      <c r="B141" s="17" t="s">
        <v>9</v>
      </c>
      <c r="C141" s="39" t="s">
        <v>229</v>
      </c>
      <c r="D141" s="19">
        <f>+D142+D143</f>
        <v>438600</v>
      </c>
      <c r="E141" s="19">
        <f t="shared" ref="E141:F141" si="42">+E142+E143</f>
        <v>438600</v>
      </c>
      <c r="F141" s="19">
        <f t="shared" si="42"/>
        <v>438600</v>
      </c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110"/>
      <c r="X141" s="4"/>
      <c r="Y141" s="4"/>
      <c r="Z141" s="4"/>
      <c r="AA141" s="4"/>
      <c r="AD141" s="6"/>
      <c r="AE141" s="6"/>
      <c r="AF141" s="6"/>
      <c r="AG141" s="6"/>
      <c r="AH141" s="6"/>
      <c r="AI141" s="6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</row>
    <row r="142" spans="1:50" s="5" customFormat="1" ht="66" x14ac:dyDescent="0.25">
      <c r="A142" s="52" t="s">
        <v>230</v>
      </c>
      <c r="B142" s="17" t="s">
        <v>194</v>
      </c>
      <c r="C142" s="39" t="s">
        <v>231</v>
      </c>
      <c r="D142" s="19">
        <v>3000</v>
      </c>
      <c r="E142" s="19">
        <v>3000</v>
      </c>
      <c r="F142" s="19">
        <v>3000</v>
      </c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110"/>
      <c r="X142" s="4"/>
      <c r="Y142" s="4"/>
      <c r="Z142" s="4"/>
      <c r="AA142" s="4"/>
      <c r="AD142" s="6"/>
      <c r="AE142" s="6"/>
      <c r="AF142" s="6"/>
      <c r="AG142" s="6"/>
      <c r="AH142" s="6"/>
      <c r="AI142" s="6"/>
      <c r="AJ142" s="4"/>
      <c r="AK142" s="4"/>
      <c r="AL142" s="4"/>
      <c r="AM142" s="4"/>
      <c r="AN142" s="51"/>
      <c r="AO142" s="4"/>
      <c r="AP142" s="4"/>
      <c r="AQ142" s="4"/>
      <c r="AR142" s="4"/>
      <c r="AS142" s="4"/>
      <c r="AT142" s="4"/>
      <c r="AU142" s="4"/>
      <c r="AV142" s="4"/>
      <c r="AW142" s="4"/>
      <c r="AX142" s="4"/>
    </row>
    <row r="143" spans="1:50" s="5" customFormat="1" ht="66" x14ac:dyDescent="0.25">
      <c r="A143" s="52" t="s">
        <v>230</v>
      </c>
      <c r="B143" s="17" t="s">
        <v>196</v>
      </c>
      <c r="C143" s="39" t="s">
        <v>231</v>
      </c>
      <c r="D143" s="19">
        <v>435600</v>
      </c>
      <c r="E143" s="19">
        <v>435600</v>
      </c>
      <c r="F143" s="19">
        <v>435600</v>
      </c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110"/>
      <c r="X143" s="4"/>
      <c r="Y143" s="4"/>
      <c r="Z143" s="4"/>
      <c r="AA143" s="4"/>
      <c r="AD143" s="6"/>
      <c r="AE143" s="6"/>
      <c r="AF143" s="6"/>
      <c r="AG143" s="6"/>
      <c r="AH143" s="6"/>
      <c r="AI143" s="6"/>
      <c r="AJ143" s="4"/>
      <c r="AK143" s="4"/>
      <c r="AL143" s="4"/>
      <c r="AM143" s="4"/>
      <c r="AN143" s="51"/>
      <c r="AO143" s="4"/>
      <c r="AP143" s="4"/>
      <c r="AQ143" s="4"/>
      <c r="AR143" s="4"/>
      <c r="AS143" s="4"/>
      <c r="AT143" s="4"/>
      <c r="AU143" s="4"/>
      <c r="AV143" s="4"/>
      <c r="AW143" s="4"/>
      <c r="AX143" s="4"/>
    </row>
    <row r="144" spans="1:50" s="5" customFormat="1" ht="52.8" x14ac:dyDescent="0.25">
      <c r="A144" s="52" t="s">
        <v>232</v>
      </c>
      <c r="B144" s="17" t="s">
        <v>9</v>
      </c>
      <c r="C144" s="39" t="s">
        <v>233</v>
      </c>
      <c r="D144" s="19">
        <f>+D145+D146</f>
        <v>312500</v>
      </c>
      <c r="E144" s="19">
        <f t="shared" ref="E144:F144" si="43">+E145+E146</f>
        <v>312500</v>
      </c>
      <c r="F144" s="19">
        <f t="shared" si="43"/>
        <v>312500</v>
      </c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110"/>
      <c r="X144" s="4"/>
      <c r="Y144" s="4"/>
      <c r="Z144" s="4"/>
      <c r="AA144" s="4"/>
      <c r="AD144" s="6"/>
      <c r="AE144" s="6"/>
      <c r="AF144" s="6"/>
      <c r="AG144" s="6"/>
      <c r="AH144" s="6"/>
      <c r="AI144" s="6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</row>
    <row r="145" spans="1:50" s="5" customFormat="1" ht="79.2" x14ac:dyDescent="0.25">
      <c r="A145" s="52" t="s">
        <v>234</v>
      </c>
      <c r="B145" s="17" t="s">
        <v>194</v>
      </c>
      <c r="C145" s="39" t="s">
        <v>235</v>
      </c>
      <c r="D145" s="19">
        <v>7000</v>
      </c>
      <c r="E145" s="19">
        <v>7000</v>
      </c>
      <c r="F145" s="19">
        <v>7000</v>
      </c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110"/>
      <c r="X145" s="4"/>
      <c r="Y145" s="4"/>
      <c r="Z145" s="4"/>
      <c r="AA145" s="4"/>
      <c r="AD145" s="6"/>
      <c r="AE145" s="6"/>
      <c r="AF145" s="6"/>
      <c r="AG145" s="6"/>
      <c r="AH145" s="6"/>
      <c r="AI145" s="6"/>
      <c r="AJ145" s="4"/>
      <c r="AK145" s="4"/>
      <c r="AL145" s="4"/>
      <c r="AM145" s="4"/>
      <c r="AN145" s="51"/>
      <c r="AO145" s="4"/>
      <c r="AP145" s="4"/>
      <c r="AQ145" s="4"/>
      <c r="AR145" s="4"/>
      <c r="AS145" s="4"/>
      <c r="AT145" s="4"/>
      <c r="AU145" s="4"/>
      <c r="AV145" s="4"/>
      <c r="AW145" s="4"/>
      <c r="AX145" s="4"/>
    </row>
    <row r="146" spans="1:50" s="5" customFormat="1" ht="79.2" x14ac:dyDescent="0.25">
      <c r="A146" s="52" t="s">
        <v>234</v>
      </c>
      <c r="B146" s="17" t="s">
        <v>196</v>
      </c>
      <c r="C146" s="39" t="s">
        <v>235</v>
      </c>
      <c r="D146" s="19">
        <v>305500</v>
      </c>
      <c r="E146" s="19">
        <v>305500</v>
      </c>
      <c r="F146" s="19">
        <v>305500</v>
      </c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110"/>
      <c r="X146" s="4"/>
      <c r="Y146" s="4"/>
      <c r="Z146" s="4"/>
      <c r="AA146" s="4"/>
      <c r="AD146" s="6"/>
      <c r="AE146" s="6"/>
      <c r="AF146" s="6"/>
      <c r="AG146" s="6"/>
      <c r="AH146" s="6"/>
      <c r="AI146" s="6"/>
      <c r="AJ146" s="4"/>
      <c r="AK146" s="4"/>
      <c r="AL146" s="4"/>
      <c r="AM146" s="4"/>
      <c r="AN146" s="51"/>
      <c r="AO146" s="4"/>
      <c r="AP146" s="4"/>
      <c r="AQ146" s="4"/>
      <c r="AR146" s="4"/>
      <c r="AS146" s="4"/>
      <c r="AT146" s="4"/>
      <c r="AU146" s="4"/>
      <c r="AV146" s="4"/>
      <c r="AW146" s="4"/>
      <c r="AX146" s="4"/>
    </row>
    <row r="147" spans="1:50" s="5" customFormat="1" ht="30.6" customHeight="1" x14ac:dyDescent="0.25">
      <c r="A147" s="52" t="s">
        <v>236</v>
      </c>
      <c r="B147" s="54" t="s">
        <v>9</v>
      </c>
      <c r="C147" s="55" t="s">
        <v>237</v>
      </c>
      <c r="D147" s="19">
        <f>+D148</f>
        <v>250000</v>
      </c>
      <c r="E147" s="19">
        <f>+E148</f>
        <v>100000</v>
      </c>
      <c r="F147" s="19">
        <f>+F148</f>
        <v>100000</v>
      </c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110"/>
      <c r="X147" s="4"/>
      <c r="Y147" s="4"/>
      <c r="Z147" s="4"/>
      <c r="AA147" s="4"/>
      <c r="AD147" s="6"/>
      <c r="AE147" s="6"/>
      <c r="AF147" s="6"/>
      <c r="AG147" s="6"/>
      <c r="AH147" s="6"/>
      <c r="AI147" s="6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</row>
    <row r="148" spans="1:50" s="5" customFormat="1" ht="42" customHeight="1" x14ac:dyDescent="0.25">
      <c r="A148" s="52" t="s">
        <v>238</v>
      </c>
      <c r="B148" s="54" t="s">
        <v>239</v>
      </c>
      <c r="C148" s="55" t="s">
        <v>240</v>
      </c>
      <c r="D148" s="19">
        <f>100000+150000</f>
        <v>250000</v>
      </c>
      <c r="E148" s="19">
        <v>100000</v>
      </c>
      <c r="F148" s="19">
        <v>100000</v>
      </c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110"/>
      <c r="X148" s="4"/>
      <c r="Y148" s="4"/>
      <c r="Z148" s="4"/>
      <c r="AA148" s="4"/>
      <c r="AD148" s="6"/>
      <c r="AE148" s="6"/>
      <c r="AF148" s="6"/>
      <c r="AG148" s="6"/>
      <c r="AH148" s="6"/>
      <c r="AI148" s="6"/>
      <c r="AJ148" s="4"/>
      <c r="AK148" s="4"/>
      <c r="AL148" s="4"/>
      <c r="AM148" s="4"/>
      <c r="AN148" s="109"/>
      <c r="AO148" s="4"/>
      <c r="AP148" s="4"/>
      <c r="AQ148" s="4"/>
      <c r="AR148" s="4"/>
      <c r="AS148" s="4"/>
      <c r="AT148" s="4"/>
      <c r="AU148" s="4"/>
      <c r="AV148" s="4"/>
      <c r="AW148" s="4"/>
      <c r="AX148" s="4"/>
    </row>
    <row r="149" spans="1:50" s="5" customFormat="1" ht="92.4" x14ac:dyDescent="0.25">
      <c r="A149" s="52" t="s">
        <v>241</v>
      </c>
      <c r="B149" s="17" t="s">
        <v>9</v>
      </c>
      <c r="C149" s="38" t="s">
        <v>242</v>
      </c>
      <c r="D149" s="19">
        <f>+D153+D150</f>
        <v>12237289</v>
      </c>
      <c r="E149" s="19">
        <f>+E153+E150</f>
        <v>5208264</v>
      </c>
      <c r="F149" s="19">
        <f>+F153+F150</f>
        <v>5416175</v>
      </c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110"/>
      <c r="X149" s="4"/>
      <c r="Y149" s="4"/>
      <c r="Z149" s="4"/>
      <c r="AA149" s="4"/>
      <c r="AD149" s="6"/>
      <c r="AE149" s="6"/>
      <c r="AF149" s="6"/>
      <c r="AG149" s="6"/>
      <c r="AH149" s="6"/>
      <c r="AI149" s="6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</row>
    <row r="150" spans="1:50" s="5" customFormat="1" ht="52.8" x14ac:dyDescent="0.25">
      <c r="A150" s="52" t="s">
        <v>243</v>
      </c>
      <c r="B150" s="17" t="s">
        <v>9</v>
      </c>
      <c r="C150" s="38" t="s">
        <v>244</v>
      </c>
      <c r="D150" s="19">
        <f>+D152+D151</f>
        <v>12445</v>
      </c>
      <c r="E150" s="19">
        <f t="shared" ref="E150:F150" si="44">+E152+E151</f>
        <v>500</v>
      </c>
      <c r="F150" s="19">
        <f t="shared" si="44"/>
        <v>500</v>
      </c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110"/>
      <c r="X150" s="4"/>
      <c r="Y150" s="4"/>
      <c r="Z150" s="4"/>
      <c r="AA150" s="4"/>
      <c r="AD150" s="6"/>
      <c r="AE150" s="6"/>
      <c r="AF150" s="6"/>
      <c r="AG150" s="6"/>
      <c r="AH150" s="6"/>
      <c r="AI150" s="6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</row>
    <row r="151" spans="1:50" s="5" customFormat="1" ht="66" x14ac:dyDescent="0.25">
      <c r="A151" s="52" t="s">
        <v>245</v>
      </c>
      <c r="B151" s="17" t="s">
        <v>302</v>
      </c>
      <c r="C151" s="39" t="s">
        <v>246</v>
      </c>
      <c r="D151" s="19">
        <v>1945</v>
      </c>
      <c r="E151" s="19">
        <v>0</v>
      </c>
      <c r="F151" s="19">
        <v>0</v>
      </c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126"/>
      <c r="X151" s="4"/>
      <c r="Y151" s="4"/>
      <c r="Z151" s="4"/>
      <c r="AA151" s="4"/>
      <c r="AD151" s="6"/>
      <c r="AE151" s="6"/>
      <c r="AF151" s="6"/>
      <c r="AG151" s="6"/>
      <c r="AH151" s="6"/>
      <c r="AI151" s="6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</row>
    <row r="152" spans="1:50" s="5" customFormat="1" ht="66" x14ac:dyDescent="0.25">
      <c r="A152" s="52" t="s">
        <v>245</v>
      </c>
      <c r="B152" s="17" t="s">
        <v>95</v>
      </c>
      <c r="C152" s="39" t="s">
        <v>246</v>
      </c>
      <c r="D152" s="19">
        <f>500+10000</f>
        <v>10500</v>
      </c>
      <c r="E152" s="19">
        <v>500</v>
      </c>
      <c r="F152" s="19">
        <v>500</v>
      </c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110"/>
      <c r="X152" s="4"/>
      <c r="Y152" s="4"/>
      <c r="Z152" s="4"/>
      <c r="AA152" s="4"/>
      <c r="AD152" s="6"/>
      <c r="AE152" s="6"/>
      <c r="AF152" s="6"/>
      <c r="AG152" s="6"/>
      <c r="AH152" s="6"/>
      <c r="AI152" s="6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</row>
    <row r="153" spans="1:50" s="5" customFormat="1" ht="68.400000000000006" customHeight="1" x14ac:dyDescent="0.25">
      <c r="A153" s="52" t="s">
        <v>247</v>
      </c>
      <c r="B153" s="17" t="s">
        <v>9</v>
      </c>
      <c r="C153" s="21" t="s">
        <v>248</v>
      </c>
      <c r="D153" s="19">
        <f t="shared" ref="D153:F153" si="45">+D154+D155+D156</f>
        <v>12224844</v>
      </c>
      <c r="E153" s="19">
        <f t="shared" si="45"/>
        <v>5207764</v>
      </c>
      <c r="F153" s="19">
        <f t="shared" si="45"/>
        <v>5415675</v>
      </c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110"/>
      <c r="X153" s="4"/>
      <c r="Y153" s="4"/>
      <c r="Z153" s="4"/>
      <c r="AA153" s="4"/>
      <c r="AD153" s="6"/>
      <c r="AE153" s="6"/>
      <c r="AF153" s="6"/>
      <c r="AG153" s="6"/>
      <c r="AH153" s="6"/>
      <c r="AI153" s="6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</row>
    <row r="154" spans="1:50" s="5" customFormat="1" ht="66" x14ac:dyDescent="0.25">
      <c r="A154" s="52" t="s">
        <v>249</v>
      </c>
      <c r="B154" s="17" t="s">
        <v>91</v>
      </c>
      <c r="C154" s="21" t="s">
        <v>250</v>
      </c>
      <c r="D154" s="19">
        <v>339276</v>
      </c>
      <c r="E154" s="19">
        <v>352508</v>
      </c>
      <c r="F154" s="19">
        <v>366609</v>
      </c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110"/>
      <c r="X154" s="4"/>
      <c r="Y154" s="4"/>
      <c r="Z154" s="4"/>
      <c r="AA154" s="4"/>
      <c r="AD154" s="6"/>
      <c r="AE154" s="6"/>
      <c r="AF154" s="6"/>
      <c r="AG154" s="6"/>
      <c r="AH154" s="6"/>
      <c r="AI154" s="6"/>
      <c r="AJ154" s="4"/>
      <c r="AK154" s="4"/>
      <c r="AL154" s="4"/>
      <c r="AM154" s="4"/>
      <c r="AN154" s="56"/>
      <c r="AO154" s="4"/>
      <c r="AP154" s="4"/>
      <c r="AQ154" s="4"/>
      <c r="AR154" s="4"/>
      <c r="AS154" s="4"/>
      <c r="AT154" s="4"/>
      <c r="AU154" s="4"/>
      <c r="AV154" s="4"/>
      <c r="AW154" s="4"/>
      <c r="AX154" s="4"/>
    </row>
    <row r="155" spans="1:50" s="5" customFormat="1" ht="69" customHeight="1" x14ac:dyDescent="0.25">
      <c r="A155" s="52" t="s">
        <v>251</v>
      </c>
      <c r="B155" s="17" t="s">
        <v>91</v>
      </c>
      <c r="C155" s="21" t="s">
        <v>252</v>
      </c>
      <c r="D155" s="19">
        <f>4663384+7197184</f>
        <v>11860568</v>
      </c>
      <c r="E155" s="19">
        <v>4845256</v>
      </c>
      <c r="F155" s="19">
        <v>5039066</v>
      </c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110"/>
      <c r="X155" s="4"/>
      <c r="Y155" s="4"/>
      <c r="Z155" s="4"/>
      <c r="AA155" s="4"/>
      <c r="AD155" s="6"/>
      <c r="AE155" s="6"/>
      <c r="AF155" s="6"/>
      <c r="AG155" s="6"/>
      <c r="AH155" s="6"/>
      <c r="AI155" s="6"/>
      <c r="AJ155" s="4"/>
      <c r="AK155" s="4"/>
      <c r="AL155" s="4"/>
      <c r="AM155" s="4"/>
      <c r="AN155" s="56"/>
      <c r="AO155" s="4"/>
      <c r="AP155" s="4"/>
      <c r="AQ155" s="4"/>
      <c r="AR155" s="4"/>
      <c r="AS155" s="4"/>
      <c r="AT155" s="4"/>
      <c r="AU155" s="4"/>
      <c r="AV155" s="4"/>
      <c r="AW155" s="4"/>
      <c r="AX155" s="4"/>
    </row>
    <row r="156" spans="1:50" s="5" customFormat="1" ht="59.4" customHeight="1" x14ac:dyDescent="0.25">
      <c r="A156" s="33" t="s">
        <v>253</v>
      </c>
      <c r="B156" s="17" t="s">
        <v>95</v>
      </c>
      <c r="C156" s="21" t="s">
        <v>254</v>
      </c>
      <c r="D156" s="19">
        <f>10000+10000+5000</f>
        <v>25000</v>
      </c>
      <c r="E156" s="19">
        <v>10000</v>
      </c>
      <c r="F156" s="19">
        <v>10000</v>
      </c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110"/>
      <c r="X156" s="4"/>
      <c r="Y156" s="4"/>
      <c r="Z156" s="4"/>
      <c r="AA156" s="4"/>
      <c r="AD156" s="6"/>
      <c r="AE156" s="6"/>
      <c r="AF156" s="6"/>
      <c r="AG156" s="6"/>
      <c r="AH156" s="6"/>
      <c r="AI156" s="6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</row>
    <row r="157" spans="1:50" s="5" customFormat="1" ht="22.2" customHeight="1" x14ac:dyDescent="0.25">
      <c r="A157" s="57" t="s">
        <v>255</v>
      </c>
      <c r="B157" s="17" t="s">
        <v>9</v>
      </c>
      <c r="C157" s="58" t="s">
        <v>256</v>
      </c>
      <c r="D157" s="19">
        <f>+D162+D158+D160</f>
        <v>1691700</v>
      </c>
      <c r="E157" s="19">
        <f t="shared" ref="E157:F157" si="46">+E162+E158+E160</f>
        <v>1046000</v>
      </c>
      <c r="F157" s="19">
        <f t="shared" si="46"/>
        <v>730000</v>
      </c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110"/>
      <c r="X157" s="4"/>
      <c r="Y157" s="4"/>
      <c r="Z157" s="4"/>
      <c r="AA157" s="4"/>
      <c r="AD157" s="6"/>
      <c r="AE157" s="6"/>
      <c r="AF157" s="6"/>
      <c r="AG157" s="6"/>
      <c r="AH157" s="6"/>
      <c r="AI157" s="6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</row>
    <row r="158" spans="1:50" s="5" customFormat="1" ht="85.2" customHeight="1" x14ac:dyDescent="0.25">
      <c r="A158" s="57" t="s">
        <v>461</v>
      </c>
      <c r="B158" s="103" t="s">
        <v>9</v>
      </c>
      <c r="C158" s="107" t="s">
        <v>462</v>
      </c>
      <c r="D158" s="19">
        <f>+D159</f>
        <v>66000</v>
      </c>
      <c r="E158" s="19">
        <f>+E159</f>
        <v>0</v>
      </c>
      <c r="F158" s="19">
        <f t="shared" ref="F158" si="47">+F159</f>
        <v>0</v>
      </c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110"/>
      <c r="X158" s="4"/>
      <c r="Y158" s="4"/>
      <c r="Z158" s="4"/>
      <c r="AA158" s="4"/>
      <c r="AD158" s="6"/>
      <c r="AE158" s="6"/>
      <c r="AF158" s="6"/>
      <c r="AG158" s="6"/>
      <c r="AH158" s="6"/>
      <c r="AI158" s="6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</row>
    <row r="159" spans="1:50" s="5" customFormat="1" ht="44.4" customHeight="1" x14ac:dyDescent="0.25">
      <c r="A159" s="57" t="s">
        <v>463</v>
      </c>
      <c r="B159" s="103" t="s">
        <v>95</v>
      </c>
      <c r="C159" s="107" t="s">
        <v>464</v>
      </c>
      <c r="D159" s="19">
        <v>66000</v>
      </c>
      <c r="E159" s="19">
        <v>0</v>
      </c>
      <c r="F159" s="19">
        <v>0</v>
      </c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110"/>
      <c r="X159" s="4"/>
      <c r="Y159" s="4"/>
      <c r="Z159" s="4"/>
      <c r="AA159" s="4"/>
      <c r="AD159" s="6"/>
      <c r="AE159" s="6"/>
      <c r="AF159" s="6"/>
      <c r="AG159" s="6"/>
      <c r="AH159" s="6"/>
      <c r="AI159" s="6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</row>
    <row r="160" spans="1:50" s="5" customFormat="1" ht="45" customHeight="1" x14ac:dyDescent="0.25">
      <c r="A160" s="106" t="s">
        <v>465</v>
      </c>
      <c r="B160" s="103" t="s">
        <v>9</v>
      </c>
      <c r="C160" s="108" t="s">
        <v>466</v>
      </c>
      <c r="D160" s="19">
        <f>+D161</f>
        <v>6700</v>
      </c>
      <c r="E160" s="19">
        <f>+E161</f>
        <v>0</v>
      </c>
      <c r="F160" s="19">
        <f>+F161</f>
        <v>0</v>
      </c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110"/>
      <c r="X160" s="4"/>
      <c r="Y160" s="4"/>
      <c r="Z160" s="4"/>
      <c r="AA160" s="4"/>
      <c r="AD160" s="6"/>
      <c r="AE160" s="6"/>
      <c r="AF160" s="6"/>
      <c r="AG160" s="6"/>
      <c r="AH160" s="6"/>
      <c r="AI160" s="6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</row>
    <row r="161" spans="1:50" s="5" customFormat="1" ht="56.4" customHeight="1" x14ac:dyDescent="0.25">
      <c r="A161" s="106" t="s">
        <v>467</v>
      </c>
      <c r="B161" s="103" t="s">
        <v>302</v>
      </c>
      <c r="C161" s="108" t="s">
        <v>468</v>
      </c>
      <c r="D161" s="19">
        <v>6700</v>
      </c>
      <c r="E161" s="19">
        <v>0</v>
      </c>
      <c r="F161" s="19">
        <v>0</v>
      </c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110"/>
      <c r="X161" s="4"/>
      <c r="Y161" s="4"/>
      <c r="Z161" s="4"/>
      <c r="AA161" s="4"/>
      <c r="AD161" s="6"/>
      <c r="AE161" s="6"/>
      <c r="AF161" s="6"/>
      <c r="AG161" s="6"/>
      <c r="AH161" s="6"/>
      <c r="AI161" s="6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</row>
    <row r="162" spans="1:50" s="5" customFormat="1" ht="66" x14ac:dyDescent="0.25">
      <c r="A162" s="52" t="s">
        <v>257</v>
      </c>
      <c r="B162" s="17" t="s">
        <v>9</v>
      </c>
      <c r="C162" s="21" t="s">
        <v>258</v>
      </c>
      <c r="D162" s="19">
        <f>+D163+D170</f>
        <v>1619000</v>
      </c>
      <c r="E162" s="19">
        <f>+E163+E171</f>
        <v>1046000</v>
      </c>
      <c r="F162" s="19">
        <f>+F163+F171</f>
        <v>730000</v>
      </c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110"/>
      <c r="X162" s="4"/>
      <c r="Y162" s="4"/>
      <c r="Z162" s="4"/>
      <c r="AA162" s="4"/>
      <c r="AD162" s="6"/>
      <c r="AE162" s="6"/>
      <c r="AF162" s="6"/>
      <c r="AG162" s="6"/>
      <c r="AH162" s="6"/>
      <c r="AI162" s="6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</row>
    <row r="163" spans="1:50" s="5" customFormat="1" ht="55.2" customHeight="1" x14ac:dyDescent="0.25">
      <c r="A163" s="52" t="s">
        <v>403</v>
      </c>
      <c r="B163" s="17" t="s">
        <v>9</v>
      </c>
      <c r="C163" s="21" t="s">
        <v>260</v>
      </c>
      <c r="D163" s="19">
        <f>+D165+D166+D169++D164+D167+D168</f>
        <v>1599000</v>
      </c>
      <c r="E163" s="19">
        <f t="shared" ref="E163:F163" si="48">+E165+E166+E169++E164</f>
        <v>1041000</v>
      </c>
      <c r="F163" s="19">
        <f t="shared" si="48"/>
        <v>730000</v>
      </c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110"/>
      <c r="X163" s="4"/>
      <c r="Y163" s="4"/>
      <c r="Z163" s="4"/>
      <c r="AA163" s="4"/>
      <c r="AD163" s="6"/>
      <c r="AE163" s="6"/>
      <c r="AF163" s="6"/>
      <c r="AG163" s="6"/>
      <c r="AH163" s="6"/>
      <c r="AI163" s="6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</row>
    <row r="164" spans="1:50" s="5" customFormat="1" ht="108.6" customHeight="1" x14ac:dyDescent="0.25">
      <c r="A164" s="52" t="s">
        <v>259</v>
      </c>
      <c r="B164" s="17" t="s">
        <v>261</v>
      </c>
      <c r="C164" s="21" t="s">
        <v>262</v>
      </c>
      <c r="D164" s="19">
        <v>2000</v>
      </c>
      <c r="E164" s="19">
        <v>0</v>
      </c>
      <c r="F164" s="19">
        <v>0</v>
      </c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110"/>
      <c r="X164" s="4"/>
      <c r="Y164" s="4"/>
      <c r="Z164" s="4"/>
      <c r="AA164" s="4"/>
      <c r="AD164" s="6"/>
      <c r="AE164" s="6"/>
      <c r="AF164" s="6"/>
      <c r="AG164" s="6"/>
      <c r="AH164" s="6"/>
      <c r="AI164" s="6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</row>
    <row r="165" spans="1:50" s="5" customFormat="1" ht="106.2" customHeight="1" x14ac:dyDescent="0.25">
      <c r="A165" s="52" t="s">
        <v>259</v>
      </c>
      <c r="B165" s="17" t="s">
        <v>263</v>
      </c>
      <c r="C165" s="21" t="s">
        <v>262</v>
      </c>
      <c r="D165" s="19">
        <v>25000</v>
      </c>
      <c r="E165" s="19">
        <v>0</v>
      </c>
      <c r="F165" s="19">
        <v>0</v>
      </c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110"/>
      <c r="X165" s="4"/>
      <c r="Y165" s="4"/>
      <c r="Z165" s="4"/>
      <c r="AA165" s="4"/>
      <c r="AD165" s="6"/>
      <c r="AE165" s="6"/>
      <c r="AF165" s="6"/>
      <c r="AG165" s="6"/>
      <c r="AH165" s="6"/>
      <c r="AI165" s="6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</row>
    <row r="166" spans="1:50" s="5" customFormat="1" ht="109.2" customHeight="1" x14ac:dyDescent="0.25">
      <c r="A166" s="52" t="s">
        <v>259</v>
      </c>
      <c r="B166" s="17" t="s">
        <v>264</v>
      </c>
      <c r="C166" s="21" t="s">
        <v>262</v>
      </c>
      <c r="D166" s="19">
        <v>1560000</v>
      </c>
      <c r="E166" s="19">
        <v>1041000</v>
      </c>
      <c r="F166" s="19">
        <v>730000</v>
      </c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110"/>
      <c r="X166" s="4"/>
      <c r="Y166" s="4"/>
      <c r="Z166" s="4"/>
      <c r="AA166" s="4"/>
      <c r="AD166" s="6"/>
      <c r="AE166" s="6"/>
      <c r="AF166" s="6"/>
      <c r="AG166" s="6"/>
      <c r="AH166" s="6"/>
      <c r="AI166" s="6"/>
      <c r="AJ166" s="4"/>
      <c r="AK166" s="4"/>
      <c r="AL166" s="4"/>
      <c r="AM166" s="4"/>
      <c r="AN166" s="51"/>
      <c r="AO166" s="4"/>
      <c r="AP166" s="4"/>
      <c r="AQ166" s="4"/>
      <c r="AR166" s="4"/>
      <c r="AS166" s="4"/>
      <c r="AT166" s="4"/>
      <c r="AU166" s="4"/>
      <c r="AV166" s="4"/>
      <c r="AW166" s="4"/>
      <c r="AX166" s="4"/>
    </row>
    <row r="167" spans="1:50" s="5" customFormat="1" ht="109.2" customHeight="1" x14ac:dyDescent="0.25">
      <c r="A167" s="52" t="s">
        <v>259</v>
      </c>
      <c r="B167" s="17" t="s">
        <v>482</v>
      </c>
      <c r="C167" s="21" t="s">
        <v>262</v>
      </c>
      <c r="D167" s="19">
        <v>2000</v>
      </c>
      <c r="E167" s="19">
        <v>0</v>
      </c>
      <c r="F167" s="19">
        <v>0</v>
      </c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110"/>
      <c r="X167" s="4"/>
      <c r="Y167" s="4"/>
      <c r="Z167" s="4"/>
      <c r="AA167" s="4"/>
      <c r="AD167" s="6"/>
      <c r="AE167" s="6"/>
      <c r="AF167" s="6"/>
      <c r="AG167" s="6"/>
      <c r="AH167" s="6"/>
      <c r="AI167" s="6"/>
      <c r="AJ167" s="4"/>
      <c r="AK167" s="4"/>
      <c r="AL167" s="4"/>
      <c r="AM167" s="4"/>
      <c r="AN167" s="51"/>
      <c r="AO167" s="4"/>
      <c r="AP167" s="4"/>
      <c r="AQ167" s="4"/>
      <c r="AR167" s="4"/>
      <c r="AS167" s="4"/>
      <c r="AT167" s="4"/>
      <c r="AU167" s="4"/>
      <c r="AV167" s="4"/>
      <c r="AW167" s="4"/>
      <c r="AX167" s="4"/>
    </row>
    <row r="168" spans="1:50" s="5" customFormat="1" ht="109.2" customHeight="1" x14ac:dyDescent="0.25">
      <c r="A168" s="52" t="s">
        <v>259</v>
      </c>
      <c r="B168" s="17" t="s">
        <v>483</v>
      </c>
      <c r="C168" s="21" t="s">
        <v>262</v>
      </c>
      <c r="D168" s="19">
        <v>2000</v>
      </c>
      <c r="E168" s="19">
        <v>0</v>
      </c>
      <c r="F168" s="19">
        <v>0</v>
      </c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110"/>
      <c r="X168" s="4"/>
      <c r="Y168" s="4"/>
      <c r="Z168" s="4"/>
      <c r="AA168" s="4"/>
      <c r="AD168" s="6"/>
      <c r="AE168" s="6"/>
      <c r="AF168" s="6"/>
      <c r="AG168" s="6"/>
      <c r="AH168" s="6"/>
      <c r="AI168" s="6"/>
      <c r="AJ168" s="4"/>
      <c r="AK168" s="4"/>
      <c r="AL168" s="4"/>
      <c r="AM168" s="4"/>
      <c r="AN168" s="51"/>
      <c r="AO168" s="4"/>
      <c r="AP168" s="4"/>
      <c r="AQ168" s="4"/>
      <c r="AR168" s="4"/>
      <c r="AS168" s="4"/>
      <c r="AT168" s="4"/>
      <c r="AU168" s="4"/>
      <c r="AV168" s="4"/>
      <c r="AW168" s="4"/>
      <c r="AX168" s="4"/>
    </row>
    <row r="169" spans="1:50" s="5" customFormat="1" ht="110.4" customHeight="1" x14ac:dyDescent="0.25">
      <c r="A169" s="52" t="s">
        <v>259</v>
      </c>
      <c r="B169" s="17" t="s">
        <v>239</v>
      </c>
      <c r="C169" s="21" t="s">
        <v>262</v>
      </c>
      <c r="D169" s="19">
        <f>50000-42000</f>
        <v>8000</v>
      </c>
      <c r="E169" s="19">
        <v>0</v>
      </c>
      <c r="F169" s="19">
        <v>0</v>
      </c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110"/>
      <c r="X169" s="4"/>
      <c r="Y169" s="4"/>
      <c r="Z169" s="4"/>
      <c r="AA169" s="4"/>
      <c r="AD169" s="6"/>
      <c r="AE169" s="6"/>
      <c r="AF169" s="6"/>
      <c r="AG169" s="6"/>
      <c r="AH169" s="6"/>
      <c r="AI169" s="6"/>
      <c r="AJ169" s="4"/>
      <c r="AK169" s="4"/>
      <c r="AL169" s="4"/>
      <c r="AM169" s="4"/>
      <c r="AN169" s="109"/>
      <c r="AO169" s="4"/>
      <c r="AP169" s="4"/>
      <c r="AQ169" s="4"/>
      <c r="AR169" s="4"/>
      <c r="AS169" s="4"/>
      <c r="AT169" s="4"/>
      <c r="AU169" s="4"/>
      <c r="AV169" s="4"/>
      <c r="AW169" s="4"/>
      <c r="AX169" s="4"/>
    </row>
    <row r="170" spans="1:50" s="5" customFormat="1" ht="66" x14ac:dyDescent="0.25">
      <c r="A170" s="52" t="s">
        <v>265</v>
      </c>
      <c r="B170" s="17" t="s">
        <v>9</v>
      </c>
      <c r="C170" s="21" t="s">
        <v>266</v>
      </c>
      <c r="D170" s="19">
        <f>+D171</f>
        <v>20000</v>
      </c>
      <c r="E170" s="19">
        <v>0</v>
      </c>
      <c r="F170" s="19">
        <v>0</v>
      </c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110"/>
      <c r="X170" s="4"/>
      <c r="Y170" s="4"/>
      <c r="Z170" s="4"/>
      <c r="AA170" s="4"/>
      <c r="AD170" s="6"/>
      <c r="AE170" s="6"/>
      <c r="AF170" s="6"/>
      <c r="AG170" s="6"/>
      <c r="AH170" s="6"/>
      <c r="AI170" s="6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</row>
    <row r="171" spans="1:50" s="5" customFormat="1" ht="66" x14ac:dyDescent="0.25">
      <c r="A171" s="52" t="s">
        <v>265</v>
      </c>
      <c r="B171" s="17" t="s">
        <v>16</v>
      </c>
      <c r="C171" s="21" t="s">
        <v>266</v>
      </c>
      <c r="D171" s="19">
        <v>20000</v>
      </c>
      <c r="E171" s="19">
        <v>5000</v>
      </c>
      <c r="F171" s="19">
        <v>0</v>
      </c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110"/>
      <c r="X171" s="4"/>
      <c r="Y171" s="4"/>
      <c r="Z171" s="4"/>
      <c r="AA171" s="4"/>
      <c r="AD171" s="6"/>
      <c r="AE171" s="6"/>
      <c r="AF171" s="6"/>
      <c r="AG171" s="6"/>
      <c r="AH171" s="6"/>
      <c r="AI171" s="6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</row>
    <row r="172" spans="1:50" s="5" customFormat="1" ht="15.6" customHeight="1" x14ac:dyDescent="0.25">
      <c r="A172" s="52" t="s">
        <v>267</v>
      </c>
      <c r="B172" s="54" t="s">
        <v>9</v>
      </c>
      <c r="C172" s="55" t="s">
        <v>268</v>
      </c>
      <c r="D172" s="19">
        <f t="shared" ref="D172:F173" si="49">+D173</f>
        <v>501000</v>
      </c>
      <c r="E172" s="19">
        <f t="shared" si="49"/>
        <v>1000</v>
      </c>
      <c r="F172" s="19">
        <f t="shared" si="49"/>
        <v>1000</v>
      </c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110"/>
      <c r="X172" s="4"/>
      <c r="Y172" s="4"/>
      <c r="Z172" s="4"/>
      <c r="AA172" s="4"/>
      <c r="AD172" s="6"/>
      <c r="AE172" s="6"/>
      <c r="AF172" s="6"/>
      <c r="AG172" s="6"/>
      <c r="AH172" s="6"/>
      <c r="AI172" s="6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</row>
    <row r="173" spans="1:50" s="5" customFormat="1" ht="26.4" x14ac:dyDescent="0.25">
      <c r="A173" s="52" t="s">
        <v>269</v>
      </c>
      <c r="B173" s="54" t="s">
        <v>9</v>
      </c>
      <c r="C173" s="55" t="s">
        <v>270</v>
      </c>
      <c r="D173" s="19">
        <f t="shared" si="49"/>
        <v>501000</v>
      </c>
      <c r="E173" s="19">
        <f t="shared" si="49"/>
        <v>1000</v>
      </c>
      <c r="F173" s="19">
        <f t="shared" si="49"/>
        <v>1000</v>
      </c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110"/>
      <c r="X173" s="4"/>
      <c r="Y173" s="4"/>
      <c r="Z173" s="4"/>
      <c r="AA173" s="4"/>
      <c r="AD173" s="6"/>
      <c r="AE173" s="6"/>
      <c r="AF173" s="6"/>
      <c r="AG173" s="6"/>
      <c r="AH173" s="6"/>
      <c r="AI173" s="6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</row>
    <row r="174" spans="1:50" s="5" customFormat="1" ht="60.6" customHeight="1" x14ac:dyDescent="0.25">
      <c r="A174" s="33" t="s">
        <v>271</v>
      </c>
      <c r="B174" s="54" t="s">
        <v>95</v>
      </c>
      <c r="C174" s="55" t="s">
        <v>272</v>
      </c>
      <c r="D174" s="19">
        <f>1000+500000</f>
        <v>501000</v>
      </c>
      <c r="E174" s="19">
        <v>1000</v>
      </c>
      <c r="F174" s="19">
        <v>1000</v>
      </c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110"/>
      <c r="X174" s="4"/>
      <c r="Y174" s="4"/>
      <c r="Z174" s="4"/>
      <c r="AA174" s="4"/>
      <c r="AD174" s="6"/>
      <c r="AE174" s="6"/>
      <c r="AF174" s="6"/>
      <c r="AG174" s="6"/>
      <c r="AH174" s="6"/>
      <c r="AI174" s="6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</row>
    <row r="175" spans="1:50" s="5" customFormat="1" x14ac:dyDescent="0.25">
      <c r="A175" s="33" t="s">
        <v>273</v>
      </c>
      <c r="B175" s="17" t="s">
        <v>9</v>
      </c>
      <c r="C175" s="21" t="s">
        <v>274</v>
      </c>
      <c r="D175" s="19">
        <f t="shared" ref="D175:F177" si="50">+D176</f>
        <v>15326</v>
      </c>
      <c r="E175" s="19">
        <f t="shared" si="50"/>
        <v>4627</v>
      </c>
      <c r="F175" s="19">
        <f t="shared" si="50"/>
        <v>0</v>
      </c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110"/>
      <c r="X175" s="4"/>
      <c r="Y175" s="4"/>
      <c r="Z175" s="4"/>
      <c r="AA175" s="4"/>
      <c r="AD175" s="6"/>
      <c r="AE175" s="6"/>
      <c r="AF175" s="6"/>
      <c r="AG175" s="6"/>
      <c r="AH175" s="6"/>
      <c r="AI175" s="6"/>
      <c r="AJ175" s="4"/>
      <c r="AK175" s="4"/>
      <c r="AL175" s="4"/>
      <c r="AM175" s="4"/>
      <c r="AN175" s="4"/>
      <c r="AO175" s="4"/>
      <c r="AP175" s="4"/>
      <c r="AQ175" s="4"/>
      <c r="AR175" s="4"/>
      <c r="AS175" s="7"/>
      <c r="AT175" s="7"/>
      <c r="AU175" s="4"/>
      <c r="AV175" s="4"/>
      <c r="AW175" s="4"/>
      <c r="AX175" s="4"/>
    </row>
    <row r="176" spans="1:50" s="5" customFormat="1" x14ac:dyDescent="0.25">
      <c r="A176" s="33" t="s">
        <v>275</v>
      </c>
      <c r="B176" s="17" t="s">
        <v>9</v>
      </c>
      <c r="C176" s="21" t="s">
        <v>276</v>
      </c>
      <c r="D176" s="19">
        <f t="shared" si="50"/>
        <v>15326</v>
      </c>
      <c r="E176" s="19">
        <f t="shared" si="50"/>
        <v>4627</v>
      </c>
      <c r="F176" s="19">
        <f t="shared" si="50"/>
        <v>0</v>
      </c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110"/>
      <c r="X176" s="4"/>
      <c r="Y176" s="4"/>
      <c r="Z176" s="4"/>
      <c r="AA176" s="4"/>
      <c r="AD176" s="6"/>
      <c r="AE176" s="6"/>
      <c r="AF176" s="6"/>
      <c r="AG176" s="6"/>
      <c r="AH176" s="6"/>
      <c r="AI176" s="6"/>
      <c r="AJ176" s="4"/>
      <c r="AK176" s="4"/>
      <c r="AL176" s="4"/>
      <c r="AM176" s="4"/>
      <c r="AN176" s="4"/>
      <c r="AO176" s="4"/>
      <c r="AP176" s="4"/>
      <c r="AQ176" s="4"/>
      <c r="AR176" s="4"/>
      <c r="AS176" s="7"/>
      <c r="AT176" s="7"/>
      <c r="AU176" s="4"/>
      <c r="AV176" s="4"/>
      <c r="AW176" s="4"/>
      <c r="AX176" s="4"/>
    </row>
    <row r="177" spans="1:50" s="5" customFormat="1" ht="16.2" customHeight="1" x14ac:dyDescent="0.25">
      <c r="A177" s="33" t="s">
        <v>277</v>
      </c>
      <c r="B177" s="17" t="s">
        <v>9</v>
      </c>
      <c r="C177" s="21" t="s">
        <v>278</v>
      </c>
      <c r="D177" s="19">
        <f>+D178</f>
        <v>15326</v>
      </c>
      <c r="E177" s="19">
        <f t="shared" si="50"/>
        <v>4627</v>
      </c>
      <c r="F177" s="19">
        <f t="shared" si="50"/>
        <v>0</v>
      </c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110"/>
      <c r="X177" s="4"/>
      <c r="Y177" s="4"/>
      <c r="Z177" s="4"/>
      <c r="AA177" s="4"/>
      <c r="AD177" s="6"/>
      <c r="AE177" s="6"/>
      <c r="AF177" s="6"/>
      <c r="AG177" s="6"/>
      <c r="AH177" s="6"/>
      <c r="AI177" s="6"/>
      <c r="AJ177" s="4"/>
      <c r="AK177" s="4"/>
      <c r="AL177" s="4"/>
      <c r="AM177" s="4"/>
      <c r="AN177" s="4"/>
      <c r="AO177" s="4"/>
      <c r="AP177" s="4"/>
      <c r="AQ177" s="4"/>
      <c r="AR177" s="4"/>
      <c r="AS177" s="7"/>
      <c r="AT177" s="7"/>
      <c r="AU177" s="4"/>
      <c r="AV177" s="4"/>
      <c r="AW177" s="4"/>
      <c r="AX177" s="4"/>
    </row>
    <row r="178" spans="1:50" s="5" customFormat="1" ht="33.6" customHeight="1" x14ac:dyDescent="0.25">
      <c r="A178" s="16" t="s">
        <v>279</v>
      </c>
      <c r="B178" s="17" t="s">
        <v>91</v>
      </c>
      <c r="C178" s="21" t="s">
        <v>280</v>
      </c>
      <c r="D178" s="19">
        <v>15326</v>
      </c>
      <c r="E178" s="19">
        <v>4627</v>
      </c>
      <c r="F178" s="19">
        <v>0</v>
      </c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110"/>
      <c r="X178" s="4"/>
      <c r="Y178" s="4"/>
      <c r="Z178" s="4"/>
      <c r="AA178" s="4"/>
      <c r="AD178" s="6"/>
      <c r="AE178" s="6"/>
      <c r="AF178" s="6"/>
      <c r="AG178" s="6"/>
      <c r="AH178" s="6"/>
      <c r="AI178" s="6"/>
      <c r="AJ178" s="4"/>
      <c r="AK178" s="4"/>
      <c r="AL178" s="4"/>
      <c r="AM178" s="4"/>
      <c r="AN178" s="4"/>
      <c r="AO178" s="4"/>
      <c r="AP178" s="4"/>
      <c r="AQ178" s="4"/>
      <c r="AR178" s="4"/>
      <c r="AS178" s="7"/>
      <c r="AT178" s="7"/>
      <c r="AU178" s="4"/>
      <c r="AV178" s="4"/>
      <c r="AW178" s="4"/>
      <c r="AX178" s="4"/>
    </row>
    <row r="179" spans="1:50" s="5" customFormat="1" x14ac:dyDescent="0.25">
      <c r="A179" s="16" t="s">
        <v>281</v>
      </c>
      <c r="B179" s="17" t="s">
        <v>9</v>
      </c>
      <c r="C179" s="21" t="s">
        <v>282</v>
      </c>
      <c r="D179" s="19">
        <f>+D180+D246+D252</f>
        <v>2069757842.3</v>
      </c>
      <c r="E179" s="19">
        <f t="shared" ref="E179:F179" si="51">+E180</f>
        <v>1857717600</v>
      </c>
      <c r="F179" s="19">
        <f t="shared" si="51"/>
        <v>1744081344.9200001</v>
      </c>
      <c r="G179" s="4"/>
      <c r="H179" s="4"/>
      <c r="I179" s="31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110"/>
      <c r="X179" s="4"/>
      <c r="Y179" s="4"/>
      <c r="Z179" s="4"/>
      <c r="AA179" s="4"/>
      <c r="AC179" s="13"/>
      <c r="AD179" s="6"/>
      <c r="AE179" s="6"/>
      <c r="AF179" s="6"/>
      <c r="AG179" s="6"/>
      <c r="AH179" s="6"/>
      <c r="AI179" s="6"/>
      <c r="AJ179" s="4"/>
      <c r="AK179" s="4"/>
      <c r="AL179" s="4"/>
      <c r="AM179" s="4"/>
      <c r="AN179" s="4"/>
      <c r="AO179" s="4"/>
      <c r="AP179" s="4"/>
      <c r="AQ179" s="4"/>
      <c r="AR179" s="4"/>
      <c r="AS179" s="7"/>
      <c r="AT179" s="7"/>
      <c r="AU179" s="4"/>
      <c r="AV179" s="4"/>
      <c r="AW179" s="4"/>
      <c r="AX179" s="4"/>
    </row>
    <row r="180" spans="1:50" s="5" customFormat="1" ht="28.95" customHeight="1" x14ac:dyDescent="0.25">
      <c r="A180" s="59" t="s">
        <v>283</v>
      </c>
      <c r="B180" s="17" t="s">
        <v>9</v>
      </c>
      <c r="C180" s="21" t="s">
        <v>284</v>
      </c>
      <c r="D180" s="19">
        <f>+D214+D181+D186+D239</f>
        <v>2072069662.8199999</v>
      </c>
      <c r="E180" s="19">
        <f>+E214+E181+E186+E239</f>
        <v>1857717600</v>
      </c>
      <c r="F180" s="19">
        <f>+F214+F181+F186+F239</f>
        <v>1744081344.9200001</v>
      </c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110"/>
      <c r="X180" s="4"/>
      <c r="Y180" s="4"/>
      <c r="Z180" s="4"/>
      <c r="AA180" s="4"/>
      <c r="AD180" s="6"/>
      <c r="AE180" s="6"/>
      <c r="AF180" s="6"/>
      <c r="AG180" s="6"/>
      <c r="AH180" s="6"/>
      <c r="AI180" s="6"/>
      <c r="AJ180" s="4"/>
      <c r="AK180" s="4"/>
      <c r="AL180" s="4"/>
      <c r="AM180" s="4"/>
      <c r="AN180" s="4"/>
      <c r="AO180" s="4"/>
      <c r="AP180" s="4"/>
      <c r="AQ180" s="4"/>
      <c r="AR180" s="4"/>
      <c r="AS180" s="7"/>
      <c r="AT180" s="7"/>
      <c r="AU180" s="4"/>
      <c r="AV180" s="4"/>
      <c r="AW180" s="4"/>
      <c r="AX180" s="4"/>
    </row>
    <row r="181" spans="1:50" s="5" customFormat="1" ht="16.2" customHeight="1" x14ac:dyDescent="0.25">
      <c r="A181" s="59" t="s">
        <v>285</v>
      </c>
      <c r="B181" s="17" t="s">
        <v>9</v>
      </c>
      <c r="C181" s="21" t="s">
        <v>286</v>
      </c>
      <c r="D181" s="19">
        <f>+D182+D184</f>
        <v>133941000</v>
      </c>
      <c r="E181" s="19">
        <f>+E182+E184</f>
        <v>99630000</v>
      </c>
      <c r="F181" s="19">
        <f t="shared" ref="F181" si="52">+F182+F184</f>
        <v>44904800</v>
      </c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110"/>
      <c r="X181" s="4"/>
      <c r="Y181" s="4"/>
      <c r="Z181" s="4"/>
      <c r="AA181" s="4"/>
      <c r="AD181" s="6"/>
      <c r="AE181" s="6"/>
      <c r="AF181" s="6"/>
      <c r="AG181" s="6"/>
      <c r="AH181" s="6"/>
      <c r="AI181" s="6"/>
      <c r="AJ181" s="4"/>
      <c r="AK181" s="4"/>
      <c r="AL181" s="4"/>
      <c r="AM181" s="4"/>
      <c r="AN181" s="4"/>
      <c r="AO181" s="4"/>
      <c r="AP181" s="4"/>
      <c r="AQ181" s="4"/>
      <c r="AR181" s="4"/>
      <c r="AS181" s="7"/>
      <c r="AT181" s="7"/>
      <c r="AU181" s="4"/>
      <c r="AV181" s="4"/>
      <c r="AW181" s="4"/>
      <c r="AX181" s="4"/>
    </row>
    <row r="182" spans="1:50" s="5" customFormat="1" ht="16.8" customHeight="1" x14ac:dyDescent="0.25">
      <c r="A182" s="60" t="s">
        <v>287</v>
      </c>
      <c r="B182" s="17" t="s">
        <v>9</v>
      </c>
      <c r="C182" s="38" t="s">
        <v>288</v>
      </c>
      <c r="D182" s="19">
        <f>+D183</f>
        <v>110554600</v>
      </c>
      <c r="E182" s="19">
        <f t="shared" ref="E182:F182" si="53">+E183</f>
        <v>99630000</v>
      </c>
      <c r="F182" s="19">
        <f t="shared" si="53"/>
        <v>44904800</v>
      </c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110"/>
      <c r="X182" s="4"/>
      <c r="Y182" s="4"/>
      <c r="Z182" s="4"/>
      <c r="AA182" s="4"/>
      <c r="AD182" s="6"/>
      <c r="AE182" s="6"/>
      <c r="AF182" s="6"/>
      <c r="AG182" s="6"/>
      <c r="AH182" s="6"/>
      <c r="AI182" s="6"/>
      <c r="AJ182" s="4"/>
      <c r="AK182" s="4"/>
      <c r="AL182" s="4"/>
      <c r="AM182" s="4"/>
      <c r="AN182" s="4"/>
      <c r="AO182" s="4"/>
      <c r="AP182" s="4"/>
      <c r="AQ182" s="4"/>
      <c r="AR182" s="4"/>
      <c r="AS182" s="7"/>
      <c r="AT182" s="7"/>
      <c r="AU182" s="4"/>
      <c r="AV182" s="4"/>
      <c r="AW182" s="4"/>
      <c r="AX182" s="4"/>
    </row>
    <row r="183" spans="1:50" s="5" customFormat="1" ht="41.4" customHeight="1" x14ac:dyDescent="0.25">
      <c r="A183" s="60" t="s">
        <v>289</v>
      </c>
      <c r="B183" s="17" t="s">
        <v>290</v>
      </c>
      <c r="C183" s="21" t="s">
        <v>291</v>
      </c>
      <c r="D183" s="19">
        <v>110554600</v>
      </c>
      <c r="E183" s="19">
        <v>99630000</v>
      </c>
      <c r="F183" s="19">
        <v>44904800</v>
      </c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110"/>
      <c r="X183" s="4"/>
      <c r="Y183" s="4"/>
      <c r="Z183" s="4"/>
      <c r="AA183" s="4"/>
      <c r="AD183" s="6"/>
      <c r="AE183" s="6"/>
      <c r="AF183" s="6"/>
      <c r="AG183" s="6"/>
      <c r="AH183" s="6"/>
      <c r="AI183" s="6"/>
      <c r="AJ183" s="4"/>
      <c r="AK183" s="4"/>
      <c r="AL183" s="4"/>
      <c r="AM183" s="4"/>
      <c r="AN183" s="4"/>
      <c r="AO183" s="4"/>
      <c r="AP183" s="4"/>
      <c r="AQ183" s="4"/>
      <c r="AR183" s="4"/>
      <c r="AS183" s="7"/>
      <c r="AT183" s="7"/>
      <c r="AU183" s="4"/>
      <c r="AV183" s="4"/>
      <c r="AW183" s="4"/>
      <c r="AX183" s="4"/>
    </row>
    <row r="184" spans="1:50" s="5" customFormat="1" ht="30.6" customHeight="1" x14ac:dyDescent="0.25">
      <c r="A184" s="60" t="s">
        <v>438</v>
      </c>
      <c r="B184" s="17" t="s">
        <v>9</v>
      </c>
      <c r="C184" s="21" t="s">
        <v>439</v>
      </c>
      <c r="D184" s="19">
        <f>+D185</f>
        <v>23386400</v>
      </c>
      <c r="E184" s="19">
        <f t="shared" ref="E184:F184" si="54">+E185</f>
        <v>0</v>
      </c>
      <c r="F184" s="19">
        <f t="shared" si="54"/>
        <v>0</v>
      </c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110"/>
      <c r="X184" s="4"/>
      <c r="Y184" s="4"/>
      <c r="Z184" s="4"/>
      <c r="AA184" s="4"/>
      <c r="AD184" s="6"/>
      <c r="AE184" s="6"/>
      <c r="AF184" s="6"/>
      <c r="AG184" s="6"/>
      <c r="AH184" s="6"/>
      <c r="AI184" s="6"/>
      <c r="AJ184" s="4"/>
      <c r="AK184" s="4"/>
      <c r="AL184" s="4"/>
      <c r="AM184" s="4"/>
      <c r="AN184" s="4"/>
      <c r="AO184" s="4"/>
      <c r="AP184" s="4"/>
      <c r="AQ184" s="4"/>
      <c r="AR184" s="4"/>
      <c r="AS184" s="7"/>
      <c r="AT184" s="7"/>
      <c r="AU184" s="4"/>
      <c r="AV184" s="4"/>
      <c r="AW184" s="4"/>
      <c r="AX184" s="4"/>
    </row>
    <row r="185" spans="1:50" s="5" customFormat="1" ht="32.4" customHeight="1" x14ac:dyDescent="0.25">
      <c r="A185" s="60" t="s">
        <v>437</v>
      </c>
      <c r="B185" s="17" t="s">
        <v>290</v>
      </c>
      <c r="C185" s="21" t="s">
        <v>436</v>
      </c>
      <c r="D185" s="19">
        <v>23386400</v>
      </c>
      <c r="E185" s="19">
        <v>0</v>
      </c>
      <c r="F185" s="19">
        <v>0</v>
      </c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110"/>
      <c r="X185" s="4"/>
      <c r="Y185" s="4"/>
      <c r="Z185" s="4"/>
      <c r="AA185" s="4"/>
      <c r="AD185" s="6"/>
      <c r="AE185" s="6"/>
      <c r="AF185" s="6"/>
      <c r="AG185" s="6"/>
      <c r="AH185" s="6"/>
      <c r="AI185" s="6"/>
      <c r="AJ185" s="4"/>
      <c r="AK185" s="4"/>
      <c r="AL185" s="4"/>
      <c r="AM185" s="4"/>
      <c r="AN185" s="4"/>
      <c r="AO185" s="4"/>
      <c r="AP185" s="4"/>
      <c r="AQ185" s="4"/>
      <c r="AR185" s="4"/>
      <c r="AS185" s="7"/>
      <c r="AT185" s="7"/>
      <c r="AU185" s="4"/>
      <c r="AV185" s="4"/>
      <c r="AW185" s="4"/>
      <c r="AX185" s="4"/>
    </row>
    <row r="186" spans="1:50" s="5" customFormat="1" ht="30" customHeight="1" x14ac:dyDescent="0.25">
      <c r="A186" s="16" t="s">
        <v>292</v>
      </c>
      <c r="B186" s="17" t="s">
        <v>9</v>
      </c>
      <c r="C186" s="17" t="s">
        <v>293</v>
      </c>
      <c r="D186" s="19">
        <f>+D189+D195+D193+D187+D191</f>
        <v>345987362.81999999</v>
      </c>
      <c r="E186" s="19">
        <f t="shared" ref="E186:F186" si="55">+E189+E195+E193+E187+E191</f>
        <v>279490800</v>
      </c>
      <c r="F186" s="19">
        <f t="shared" si="55"/>
        <v>369306044.92000002</v>
      </c>
      <c r="G186" s="4"/>
      <c r="H186" s="4"/>
      <c r="I186" s="31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110"/>
      <c r="X186" s="4"/>
      <c r="Y186" s="4"/>
      <c r="Z186" s="4"/>
      <c r="AA186" s="4"/>
      <c r="AD186" s="6"/>
      <c r="AE186" s="6"/>
      <c r="AF186" s="6"/>
      <c r="AG186" s="6"/>
      <c r="AH186" s="6"/>
      <c r="AI186" s="6"/>
      <c r="AJ186" s="4"/>
      <c r="AK186" s="4"/>
      <c r="AL186" s="4"/>
      <c r="AM186" s="4"/>
      <c r="AN186" s="4"/>
      <c r="AO186" s="4"/>
      <c r="AP186" s="4"/>
      <c r="AQ186" s="4"/>
      <c r="AR186" s="4"/>
      <c r="AS186" s="7"/>
      <c r="AT186" s="7"/>
      <c r="AU186" s="4"/>
      <c r="AV186" s="4"/>
      <c r="AW186" s="4"/>
      <c r="AX186" s="4"/>
    </row>
    <row r="187" spans="1:50" s="5" customFormat="1" ht="56.4" customHeight="1" x14ac:dyDescent="0.25">
      <c r="A187" s="72" t="s">
        <v>294</v>
      </c>
      <c r="B187" s="73" t="s">
        <v>9</v>
      </c>
      <c r="C187" s="73" t="s">
        <v>295</v>
      </c>
      <c r="D187" s="19">
        <f>+D188</f>
        <v>59865900</v>
      </c>
      <c r="E187" s="19">
        <f t="shared" ref="E187:F187" si="56">+E188</f>
        <v>61892400</v>
      </c>
      <c r="F187" s="19">
        <f t="shared" si="56"/>
        <v>61892400</v>
      </c>
      <c r="G187" s="4"/>
      <c r="H187" s="4"/>
      <c r="I187" s="31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110"/>
      <c r="X187" s="4"/>
      <c r="Y187" s="4"/>
      <c r="Z187" s="4"/>
      <c r="AA187" s="4"/>
      <c r="AD187" s="6"/>
      <c r="AE187" s="6"/>
      <c r="AF187" s="6"/>
      <c r="AG187" s="6"/>
      <c r="AH187" s="6"/>
      <c r="AI187" s="6"/>
      <c r="AJ187" s="4"/>
      <c r="AK187" s="4"/>
      <c r="AL187" s="4"/>
      <c r="AM187" s="4"/>
      <c r="AN187" s="4"/>
      <c r="AO187" s="4"/>
      <c r="AP187" s="4"/>
      <c r="AQ187" s="4"/>
      <c r="AR187" s="4"/>
      <c r="AS187" s="7"/>
      <c r="AT187" s="7"/>
      <c r="AU187" s="4"/>
      <c r="AV187" s="4"/>
      <c r="AW187" s="4"/>
      <c r="AX187" s="4"/>
    </row>
    <row r="188" spans="1:50" s="5" customFormat="1" ht="57" customHeight="1" x14ac:dyDescent="0.25">
      <c r="A188" s="72" t="s">
        <v>296</v>
      </c>
      <c r="B188" s="73" t="s">
        <v>297</v>
      </c>
      <c r="C188" s="73" t="s">
        <v>298</v>
      </c>
      <c r="D188" s="19">
        <v>59865900</v>
      </c>
      <c r="E188" s="19">
        <v>61892400</v>
      </c>
      <c r="F188" s="19">
        <v>61892400</v>
      </c>
      <c r="G188" s="4"/>
      <c r="H188" s="4"/>
      <c r="I188" s="31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110"/>
      <c r="X188" s="4"/>
      <c r="Y188" s="4"/>
      <c r="Z188" s="4"/>
      <c r="AA188" s="4"/>
      <c r="AD188" s="6"/>
      <c r="AE188" s="6"/>
      <c r="AF188" s="6"/>
      <c r="AG188" s="6"/>
      <c r="AH188" s="6"/>
      <c r="AI188" s="6"/>
      <c r="AJ188" s="4"/>
      <c r="AK188" s="4"/>
      <c r="AL188" s="4"/>
      <c r="AM188" s="4"/>
      <c r="AN188" s="4"/>
      <c r="AO188" s="4"/>
      <c r="AP188" s="4"/>
      <c r="AQ188" s="4"/>
      <c r="AR188" s="4"/>
      <c r="AS188" s="7"/>
      <c r="AT188" s="7"/>
      <c r="AU188" s="4"/>
      <c r="AV188" s="4"/>
      <c r="AW188" s="4"/>
      <c r="AX188" s="4"/>
    </row>
    <row r="189" spans="1:50" s="5" customFormat="1" ht="56.4" customHeight="1" x14ac:dyDescent="0.25">
      <c r="A189" s="61" t="s">
        <v>299</v>
      </c>
      <c r="B189" s="54" t="s">
        <v>9</v>
      </c>
      <c r="C189" s="54" t="s">
        <v>300</v>
      </c>
      <c r="D189" s="19">
        <f>D190</f>
        <v>4566800</v>
      </c>
      <c r="E189" s="19">
        <f>E190</f>
        <v>4226400</v>
      </c>
      <c r="F189" s="19">
        <f>F190</f>
        <v>4408200</v>
      </c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110"/>
      <c r="X189" s="4"/>
      <c r="Y189" s="4"/>
      <c r="Z189" s="4"/>
      <c r="AA189" s="4"/>
      <c r="AD189" s="6"/>
      <c r="AE189" s="6"/>
      <c r="AF189" s="6"/>
      <c r="AG189" s="6"/>
      <c r="AH189" s="6"/>
      <c r="AI189" s="6"/>
      <c r="AJ189" s="4"/>
      <c r="AK189" s="4"/>
      <c r="AL189" s="4"/>
      <c r="AM189" s="4"/>
      <c r="AN189" s="4"/>
      <c r="AO189" s="4"/>
      <c r="AP189" s="4"/>
      <c r="AQ189" s="4"/>
      <c r="AR189" s="4"/>
      <c r="AS189" s="7"/>
      <c r="AT189" s="7"/>
      <c r="AU189" s="4"/>
      <c r="AV189" s="4"/>
      <c r="AW189" s="4"/>
      <c r="AX189" s="4"/>
    </row>
    <row r="190" spans="1:50" s="5" customFormat="1" ht="55.2" customHeight="1" x14ac:dyDescent="0.25">
      <c r="A190" s="61" t="s">
        <v>301</v>
      </c>
      <c r="B190" s="17" t="s">
        <v>302</v>
      </c>
      <c r="C190" s="17" t="s">
        <v>303</v>
      </c>
      <c r="D190" s="19">
        <f>3355100+1211700</f>
        <v>4566800</v>
      </c>
      <c r="E190" s="19">
        <f>3385000+841400</f>
        <v>4226400</v>
      </c>
      <c r="F190" s="19">
        <f>3513900+894300</f>
        <v>4408200</v>
      </c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110"/>
      <c r="X190" s="4"/>
      <c r="Y190" s="4"/>
      <c r="Z190" s="4"/>
      <c r="AA190" s="4"/>
      <c r="AD190" s="6"/>
      <c r="AE190" s="6"/>
      <c r="AF190" s="6"/>
      <c r="AG190" s="6"/>
      <c r="AH190" s="6"/>
      <c r="AI190" s="6"/>
      <c r="AJ190" s="4"/>
      <c r="AK190" s="4"/>
      <c r="AL190" s="4"/>
      <c r="AM190" s="4"/>
      <c r="AN190" s="4"/>
      <c r="AO190" s="4"/>
      <c r="AP190" s="4"/>
      <c r="AQ190" s="4"/>
      <c r="AR190" s="4"/>
      <c r="AS190" s="7"/>
      <c r="AT190" s="7"/>
      <c r="AU190" s="4"/>
      <c r="AV190" s="4"/>
      <c r="AW190" s="4"/>
      <c r="AX190" s="4"/>
    </row>
    <row r="191" spans="1:50" s="5" customFormat="1" ht="33" customHeight="1" x14ac:dyDescent="0.25">
      <c r="A191" s="61" t="s">
        <v>434</v>
      </c>
      <c r="B191" s="17" t="s">
        <v>9</v>
      </c>
      <c r="C191" s="17" t="s">
        <v>435</v>
      </c>
      <c r="D191" s="19">
        <f>+D192</f>
        <v>19316402.82</v>
      </c>
      <c r="E191" s="19">
        <f t="shared" ref="E191:F191" si="57">+E192</f>
        <v>0</v>
      </c>
      <c r="F191" s="19">
        <f t="shared" si="57"/>
        <v>0</v>
      </c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110"/>
      <c r="X191" s="4"/>
      <c r="Y191" s="4"/>
      <c r="Z191" s="4"/>
      <c r="AA191" s="4"/>
      <c r="AD191" s="6"/>
      <c r="AE191" s="6"/>
      <c r="AF191" s="6"/>
      <c r="AG191" s="6"/>
      <c r="AH191" s="6"/>
      <c r="AI191" s="6"/>
      <c r="AJ191" s="4"/>
      <c r="AK191" s="4"/>
      <c r="AL191" s="4"/>
      <c r="AM191" s="4"/>
      <c r="AN191" s="4"/>
      <c r="AO191" s="4"/>
      <c r="AP191" s="4"/>
      <c r="AQ191" s="4"/>
      <c r="AR191" s="4"/>
      <c r="AS191" s="7"/>
      <c r="AT191" s="7"/>
      <c r="AU191" s="4"/>
      <c r="AV191" s="4"/>
      <c r="AW191" s="4"/>
      <c r="AX191" s="4"/>
    </row>
    <row r="192" spans="1:50" s="5" customFormat="1" ht="30" customHeight="1" x14ac:dyDescent="0.25">
      <c r="A192" s="61" t="s">
        <v>432</v>
      </c>
      <c r="B192" s="17" t="s">
        <v>318</v>
      </c>
      <c r="C192" s="17" t="s">
        <v>433</v>
      </c>
      <c r="D192" s="19">
        <v>19316402.82</v>
      </c>
      <c r="E192" s="19">
        <v>0</v>
      </c>
      <c r="F192" s="19">
        <v>0</v>
      </c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110"/>
      <c r="X192" s="4"/>
      <c r="Y192" s="4"/>
      <c r="Z192" s="4"/>
      <c r="AA192" s="4"/>
      <c r="AD192" s="6"/>
      <c r="AE192" s="6"/>
      <c r="AF192" s="6"/>
      <c r="AG192" s="6"/>
      <c r="AH192" s="6"/>
      <c r="AI192" s="6"/>
      <c r="AJ192" s="4"/>
      <c r="AK192" s="4"/>
      <c r="AL192" s="4"/>
      <c r="AM192" s="4"/>
      <c r="AN192" s="4"/>
      <c r="AO192" s="4"/>
      <c r="AP192" s="4"/>
      <c r="AQ192" s="4"/>
      <c r="AR192" s="4"/>
      <c r="AS192" s="7"/>
      <c r="AT192" s="7"/>
      <c r="AU192" s="4"/>
      <c r="AV192" s="4"/>
      <c r="AW192" s="4"/>
      <c r="AX192" s="4"/>
    </row>
    <row r="193" spans="1:50" s="5" customFormat="1" ht="29.4" customHeight="1" x14ac:dyDescent="0.25">
      <c r="A193" s="46" t="s">
        <v>304</v>
      </c>
      <c r="B193" s="17" t="s">
        <v>9</v>
      </c>
      <c r="C193" s="17" t="s">
        <v>305</v>
      </c>
      <c r="D193" s="19">
        <f>+D194</f>
        <v>43994800</v>
      </c>
      <c r="E193" s="19">
        <f t="shared" ref="E193:F193" si="58">+E194</f>
        <v>0</v>
      </c>
      <c r="F193" s="19">
        <f t="shared" si="58"/>
        <v>0</v>
      </c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110"/>
      <c r="X193" s="4"/>
      <c r="Y193" s="4"/>
      <c r="Z193" s="4"/>
      <c r="AA193" s="4"/>
      <c r="AD193" s="6"/>
      <c r="AE193" s="6"/>
      <c r="AF193" s="6"/>
      <c r="AG193" s="6"/>
      <c r="AH193" s="6"/>
      <c r="AI193" s="6"/>
      <c r="AJ193" s="4"/>
      <c r="AK193" s="4"/>
      <c r="AL193" s="4"/>
      <c r="AM193" s="4"/>
      <c r="AN193" s="4"/>
      <c r="AO193" s="4"/>
      <c r="AP193" s="4"/>
      <c r="AQ193" s="4"/>
      <c r="AR193" s="4"/>
      <c r="AS193" s="7"/>
      <c r="AT193" s="7"/>
      <c r="AU193" s="4"/>
      <c r="AV193" s="4"/>
      <c r="AW193" s="4"/>
      <c r="AX193" s="4"/>
    </row>
    <row r="194" spans="1:50" s="5" customFormat="1" ht="31.95" customHeight="1" x14ac:dyDescent="0.25">
      <c r="A194" s="61" t="s">
        <v>306</v>
      </c>
      <c r="B194" s="17" t="s">
        <v>95</v>
      </c>
      <c r="C194" s="17" t="s">
        <v>307</v>
      </c>
      <c r="D194" s="19">
        <v>43994800</v>
      </c>
      <c r="E194" s="19">
        <v>0</v>
      </c>
      <c r="F194" s="19">
        <v>0</v>
      </c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110"/>
      <c r="X194" s="4"/>
      <c r="Y194" s="4"/>
      <c r="Z194" s="4"/>
      <c r="AA194" s="4"/>
      <c r="AD194" s="6"/>
      <c r="AE194" s="6"/>
      <c r="AF194" s="6"/>
      <c r="AG194" s="6"/>
      <c r="AH194" s="6"/>
      <c r="AI194" s="6"/>
      <c r="AJ194" s="4"/>
      <c r="AK194" s="4"/>
      <c r="AL194" s="4"/>
      <c r="AM194" s="4"/>
      <c r="AN194" s="4"/>
      <c r="AO194" s="4"/>
      <c r="AP194" s="4"/>
      <c r="AQ194" s="4"/>
      <c r="AR194" s="4"/>
      <c r="AS194" s="7"/>
      <c r="AT194" s="7"/>
      <c r="AU194" s="4"/>
      <c r="AV194" s="4"/>
      <c r="AW194" s="4"/>
      <c r="AX194" s="4"/>
    </row>
    <row r="195" spans="1:50" s="5" customFormat="1" ht="17.399999999999999" customHeight="1" x14ac:dyDescent="0.25">
      <c r="A195" s="16" t="s">
        <v>308</v>
      </c>
      <c r="B195" s="17" t="s">
        <v>9</v>
      </c>
      <c r="C195" s="47" t="s">
        <v>309</v>
      </c>
      <c r="D195" s="19">
        <f>+D196</f>
        <v>218243460</v>
      </c>
      <c r="E195" s="19">
        <f>+E196</f>
        <v>213372000</v>
      </c>
      <c r="F195" s="19">
        <f>+F196</f>
        <v>303005444.92000002</v>
      </c>
      <c r="G195" s="4"/>
      <c r="H195" s="4"/>
      <c r="I195" s="31"/>
      <c r="J195" s="31"/>
      <c r="K195" s="31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110"/>
      <c r="X195" s="4"/>
      <c r="Y195" s="4"/>
      <c r="Z195" s="4"/>
      <c r="AA195" s="4"/>
      <c r="AD195" s="6"/>
      <c r="AE195" s="6"/>
      <c r="AF195" s="6"/>
      <c r="AG195" s="6"/>
      <c r="AH195" s="6"/>
      <c r="AI195" s="6"/>
      <c r="AJ195" s="4"/>
      <c r="AK195" s="4"/>
      <c r="AL195" s="4"/>
      <c r="AM195" s="4"/>
      <c r="AN195" s="4"/>
      <c r="AO195" s="4"/>
      <c r="AP195" s="4"/>
      <c r="AQ195" s="4"/>
      <c r="AR195" s="4"/>
      <c r="AS195" s="7"/>
      <c r="AT195" s="7"/>
      <c r="AU195" s="4"/>
      <c r="AV195" s="4"/>
      <c r="AW195" s="4"/>
      <c r="AX195" s="4"/>
    </row>
    <row r="196" spans="1:50" s="5" customFormat="1" ht="18.600000000000001" customHeight="1" x14ac:dyDescent="0.25">
      <c r="A196" s="16" t="s">
        <v>310</v>
      </c>
      <c r="B196" s="17" t="s">
        <v>9</v>
      </c>
      <c r="C196" s="47" t="s">
        <v>311</v>
      </c>
      <c r="D196" s="19">
        <f>+D209+D205+D200+D210+D201+D197+D199+D198+D211+D206+D202+D203+D207+D212+D204+D208+D213</f>
        <v>218243460</v>
      </c>
      <c r="E196" s="19">
        <f>+E209+E205+E200+E210+E201+E197+E199+E198+E211+E206+E202+E203+E207</f>
        <v>213372000</v>
      </c>
      <c r="F196" s="19">
        <f>+F209+F205+F200+F210+F201+F197+F199+F198+F211+F206+F202+F203+F207</f>
        <v>303005444.92000002</v>
      </c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110"/>
      <c r="X196" s="4"/>
      <c r="Y196" s="4"/>
      <c r="Z196" s="4"/>
      <c r="AA196" s="4"/>
      <c r="AD196" s="6"/>
      <c r="AE196" s="6"/>
      <c r="AF196" s="6"/>
      <c r="AG196" s="6"/>
      <c r="AH196" s="6"/>
      <c r="AI196" s="6"/>
      <c r="AJ196" s="4"/>
      <c r="AK196" s="4"/>
      <c r="AL196" s="4"/>
      <c r="AM196" s="4"/>
      <c r="AN196" s="4"/>
      <c r="AO196" s="4"/>
      <c r="AP196" s="4"/>
      <c r="AQ196" s="4"/>
      <c r="AR196" s="4"/>
      <c r="AS196" s="7"/>
      <c r="AT196" s="7"/>
      <c r="AU196" s="4"/>
      <c r="AV196" s="4"/>
      <c r="AW196" s="4"/>
      <c r="AX196" s="4"/>
    </row>
    <row r="197" spans="1:50" s="5" customFormat="1" ht="43.95" customHeight="1" x14ac:dyDescent="0.25">
      <c r="A197" s="74" t="s">
        <v>312</v>
      </c>
      <c r="B197" s="17" t="s">
        <v>302</v>
      </c>
      <c r="C197" s="47" t="s">
        <v>311</v>
      </c>
      <c r="D197" s="62">
        <v>26600</v>
      </c>
      <c r="E197" s="62">
        <v>26600</v>
      </c>
      <c r="F197" s="62">
        <v>26900</v>
      </c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110"/>
      <c r="X197" s="4"/>
      <c r="Y197" s="4"/>
      <c r="Z197" s="4"/>
      <c r="AA197" s="4"/>
      <c r="AD197" s="6"/>
      <c r="AE197" s="6"/>
      <c r="AF197" s="6"/>
      <c r="AG197" s="6"/>
      <c r="AH197" s="6"/>
      <c r="AI197" s="6"/>
      <c r="AJ197" s="4"/>
      <c r="AK197" s="4"/>
      <c r="AL197" s="4"/>
      <c r="AM197" s="4"/>
      <c r="AN197" s="4"/>
      <c r="AO197" s="4"/>
      <c r="AP197" s="4"/>
      <c r="AQ197" s="4"/>
      <c r="AR197" s="4"/>
      <c r="AS197" s="7"/>
      <c r="AT197" s="7"/>
      <c r="AU197" s="4"/>
      <c r="AV197" s="4"/>
      <c r="AW197" s="4"/>
      <c r="AX197" s="4"/>
    </row>
    <row r="198" spans="1:50" s="5" customFormat="1" ht="31.2" customHeight="1" x14ac:dyDescent="0.25">
      <c r="A198" s="74" t="s">
        <v>313</v>
      </c>
      <c r="B198" s="17" t="s">
        <v>302</v>
      </c>
      <c r="C198" s="47" t="s">
        <v>311</v>
      </c>
      <c r="D198" s="62">
        <v>1497300</v>
      </c>
      <c r="E198" s="62">
        <v>0</v>
      </c>
      <c r="F198" s="62">
        <v>0</v>
      </c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110"/>
      <c r="X198" s="4"/>
      <c r="Y198" s="4"/>
      <c r="Z198" s="4"/>
      <c r="AA198" s="4"/>
      <c r="AD198" s="6"/>
      <c r="AE198" s="6"/>
      <c r="AF198" s="6"/>
      <c r="AG198" s="6"/>
      <c r="AH198" s="6"/>
      <c r="AI198" s="6"/>
      <c r="AJ198" s="4"/>
      <c r="AK198" s="4"/>
      <c r="AL198" s="4"/>
      <c r="AM198" s="4"/>
      <c r="AN198" s="4"/>
      <c r="AO198" s="4"/>
      <c r="AP198" s="4"/>
      <c r="AQ198" s="4"/>
      <c r="AR198" s="4"/>
      <c r="AS198" s="7"/>
      <c r="AT198" s="7"/>
      <c r="AU198" s="4"/>
      <c r="AV198" s="4"/>
      <c r="AW198" s="4"/>
      <c r="AX198" s="4"/>
    </row>
    <row r="199" spans="1:50" s="5" customFormat="1" ht="73.2" customHeight="1" x14ac:dyDescent="0.25">
      <c r="A199" s="46" t="s">
        <v>314</v>
      </c>
      <c r="B199" s="17" t="s">
        <v>297</v>
      </c>
      <c r="C199" s="47" t="s">
        <v>311</v>
      </c>
      <c r="D199" s="19">
        <v>2465200</v>
      </c>
      <c r="E199" s="19">
        <v>2465200</v>
      </c>
      <c r="F199" s="19">
        <v>2458800</v>
      </c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110"/>
      <c r="X199" s="4"/>
      <c r="Y199" s="4"/>
      <c r="Z199" s="4"/>
      <c r="AA199" s="4"/>
      <c r="AD199" s="6"/>
      <c r="AE199" s="6"/>
      <c r="AF199" s="6"/>
      <c r="AG199" s="6"/>
      <c r="AH199" s="6"/>
      <c r="AI199" s="6"/>
      <c r="AJ199" s="4"/>
      <c r="AK199" s="4"/>
      <c r="AL199" s="4"/>
      <c r="AM199" s="4"/>
      <c r="AN199" s="4"/>
      <c r="AO199" s="4"/>
      <c r="AP199" s="4"/>
      <c r="AQ199" s="4"/>
      <c r="AR199" s="4"/>
      <c r="AS199" s="7"/>
      <c r="AT199" s="7"/>
      <c r="AU199" s="4"/>
      <c r="AV199" s="4"/>
      <c r="AW199" s="4"/>
      <c r="AX199" s="4"/>
    </row>
    <row r="200" spans="1:50" s="5" customFormat="1" ht="66" x14ac:dyDescent="0.25">
      <c r="A200" s="43" t="s">
        <v>315</v>
      </c>
      <c r="B200" s="17" t="s">
        <v>297</v>
      </c>
      <c r="C200" s="47" t="s">
        <v>311</v>
      </c>
      <c r="D200" s="19">
        <f>7043200+51900</f>
        <v>7095100</v>
      </c>
      <c r="E200" s="19">
        <v>7043200</v>
      </c>
      <c r="F200" s="19">
        <v>7080200</v>
      </c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110"/>
      <c r="X200" s="4"/>
      <c r="Y200" s="4"/>
      <c r="Z200" s="4"/>
      <c r="AA200" s="4"/>
      <c r="AD200" s="6"/>
      <c r="AE200" s="6"/>
      <c r="AF200" s="6"/>
      <c r="AG200" s="6"/>
      <c r="AH200" s="6"/>
      <c r="AI200" s="6"/>
      <c r="AJ200" s="4"/>
      <c r="AK200" s="4"/>
      <c r="AL200" s="4"/>
      <c r="AM200" s="4"/>
      <c r="AN200" s="4"/>
      <c r="AO200" s="4"/>
      <c r="AP200" s="4"/>
      <c r="AQ200" s="4"/>
      <c r="AR200" s="4"/>
      <c r="AS200" s="7"/>
      <c r="AT200" s="7"/>
      <c r="AU200" s="4"/>
      <c r="AV200" s="4"/>
      <c r="AW200" s="4"/>
      <c r="AX200" s="4"/>
    </row>
    <row r="201" spans="1:50" s="5" customFormat="1" ht="54.6" customHeight="1" x14ac:dyDescent="0.25">
      <c r="A201" s="33" t="s">
        <v>316</v>
      </c>
      <c r="B201" s="17" t="s">
        <v>297</v>
      </c>
      <c r="C201" s="47" t="s">
        <v>311</v>
      </c>
      <c r="D201" s="19">
        <v>7308600</v>
      </c>
      <c r="E201" s="19">
        <v>7308600</v>
      </c>
      <c r="F201" s="19">
        <v>7139500</v>
      </c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110"/>
      <c r="X201" s="4"/>
      <c r="Y201" s="4"/>
      <c r="Z201" s="4"/>
      <c r="AA201" s="4"/>
      <c r="AD201" s="6"/>
      <c r="AE201" s="6"/>
      <c r="AF201" s="6"/>
      <c r="AG201" s="6"/>
      <c r="AH201" s="6"/>
      <c r="AI201" s="6"/>
      <c r="AJ201" s="4"/>
      <c r="AK201" s="4"/>
      <c r="AL201" s="4"/>
      <c r="AM201" s="4"/>
      <c r="AN201" s="4"/>
      <c r="AO201" s="4"/>
      <c r="AP201" s="4"/>
      <c r="AQ201" s="4"/>
      <c r="AR201" s="4"/>
      <c r="AS201" s="7"/>
      <c r="AT201" s="7"/>
      <c r="AU201" s="4"/>
      <c r="AV201" s="4"/>
      <c r="AW201" s="4"/>
      <c r="AX201" s="4"/>
    </row>
    <row r="202" spans="1:50" s="5" customFormat="1" ht="71.400000000000006" customHeight="1" x14ac:dyDescent="0.25">
      <c r="A202" s="114" t="s">
        <v>427</v>
      </c>
      <c r="B202" s="115" t="s">
        <v>297</v>
      </c>
      <c r="C202" s="47" t="s">
        <v>311</v>
      </c>
      <c r="D202" s="19">
        <v>4240273</v>
      </c>
      <c r="E202" s="19">
        <v>0</v>
      </c>
      <c r="F202" s="19">
        <v>0</v>
      </c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110"/>
      <c r="X202" s="4"/>
      <c r="Y202" s="4"/>
      <c r="Z202" s="4"/>
      <c r="AA202" s="4"/>
      <c r="AD202" s="6"/>
      <c r="AE202" s="6"/>
      <c r="AF202" s="6"/>
      <c r="AG202" s="6"/>
      <c r="AH202" s="6"/>
      <c r="AI202" s="6"/>
      <c r="AJ202" s="4"/>
      <c r="AK202" s="4"/>
      <c r="AL202" s="4"/>
      <c r="AM202" s="4"/>
      <c r="AN202" s="4"/>
      <c r="AO202" s="4"/>
      <c r="AP202" s="4"/>
      <c r="AQ202" s="4"/>
      <c r="AR202" s="4"/>
      <c r="AS202" s="7"/>
      <c r="AT202" s="7"/>
      <c r="AU202" s="4"/>
      <c r="AV202" s="4"/>
      <c r="AW202" s="4"/>
      <c r="AX202" s="4"/>
    </row>
    <row r="203" spans="1:50" s="5" customFormat="1" ht="45" customHeight="1" x14ac:dyDescent="0.25">
      <c r="A203" s="116" t="s">
        <v>440</v>
      </c>
      <c r="B203" s="17" t="s">
        <v>297</v>
      </c>
      <c r="C203" s="47" t="s">
        <v>311</v>
      </c>
      <c r="D203" s="19">
        <v>7231300</v>
      </c>
      <c r="E203" s="19">
        <v>7231300</v>
      </c>
      <c r="F203" s="19">
        <v>0</v>
      </c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110"/>
      <c r="X203" s="4"/>
      <c r="Y203" s="4"/>
      <c r="Z203" s="4"/>
      <c r="AA203" s="4"/>
      <c r="AD203" s="6"/>
      <c r="AE203" s="6"/>
      <c r="AF203" s="6"/>
      <c r="AG203" s="6"/>
      <c r="AH203" s="6"/>
      <c r="AI203" s="6"/>
      <c r="AJ203" s="4"/>
      <c r="AK203" s="4"/>
      <c r="AL203" s="4"/>
      <c r="AM203" s="4"/>
      <c r="AN203" s="4"/>
      <c r="AO203" s="4"/>
      <c r="AP203" s="4"/>
      <c r="AQ203" s="4"/>
      <c r="AR203" s="4"/>
      <c r="AS203" s="7"/>
      <c r="AT203" s="7"/>
      <c r="AU203" s="4"/>
      <c r="AV203" s="4"/>
      <c r="AW203" s="4"/>
      <c r="AX203" s="4"/>
    </row>
    <row r="204" spans="1:50" s="5" customFormat="1" ht="67.95" customHeight="1" x14ac:dyDescent="0.25">
      <c r="A204" s="128" t="s">
        <v>503</v>
      </c>
      <c r="B204" s="17" t="s">
        <v>297</v>
      </c>
      <c r="C204" s="47" t="s">
        <v>311</v>
      </c>
      <c r="D204" s="19">
        <v>4176000</v>
      </c>
      <c r="E204" s="19">
        <v>0</v>
      </c>
      <c r="F204" s="19">
        <v>0</v>
      </c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125"/>
      <c r="X204" s="4"/>
      <c r="Y204" s="4"/>
      <c r="Z204" s="4"/>
      <c r="AA204" s="4"/>
      <c r="AD204" s="6"/>
      <c r="AE204" s="6"/>
      <c r="AF204" s="6"/>
      <c r="AG204" s="6"/>
      <c r="AH204" s="6"/>
      <c r="AI204" s="6"/>
      <c r="AJ204" s="4"/>
      <c r="AK204" s="4"/>
      <c r="AL204" s="4"/>
      <c r="AM204" s="4"/>
      <c r="AN204" s="4"/>
      <c r="AO204" s="4"/>
      <c r="AP204" s="4"/>
      <c r="AQ204" s="4"/>
      <c r="AR204" s="4"/>
      <c r="AS204" s="7"/>
      <c r="AT204" s="7"/>
      <c r="AU204" s="4"/>
      <c r="AV204" s="4"/>
      <c r="AW204" s="4"/>
      <c r="AX204" s="4"/>
    </row>
    <row r="205" spans="1:50" s="5" customFormat="1" ht="138.6" customHeight="1" x14ac:dyDescent="0.25">
      <c r="A205" s="76" t="s">
        <v>402</v>
      </c>
      <c r="B205" s="17" t="s">
        <v>290</v>
      </c>
      <c r="C205" s="47" t="s">
        <v>311</v>
      </c>
      <c r="D205" s="19">
        <v>122542000</v>
      </c>
      <c r="E205" s="19">
        <v>122542000</v>
      </c>
      <c r="F205" s="19">
        <v>122542000</v>
      </c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110"/>
      <c r="X205" s="4"/>
      <c r="Y205" s="4"/>
      <c r="Z205" s="4"/>
      <c r="AA205" s="4"/>
      <c r="AD205" s="6"/>
      <c r="AE205" s="6"/>
      <c r="AF205" s="6"/>
      <c r="AG205" s="6"/>
      <c r="AH205" s="6"/>
      <c r="AI205" s="6"/>
      <c r="AJ205" s="4"/>
      <c r="AK205" s="4"/>
      <c r="AL205" s="4"/>
      <c r="AM205" s="4"/>
      <c r="AN205" s="4"/>
      <c r="AO205" s="4"/>
      <c r="AP205" s="4"/>
      <c r="AQ205" s="4"/>
      <c r="AR205" s="4"/>
      <c r="AS205" s="7"/>
      <c r="AT205" s="7"/>
      <c r="AU205" s="4"/>
      <c r="AV205" s="4"/>
      <c r="AW205" s="4"/>
      <c r="AX205" s="4"/>
    </row>
    <row r="206" spans="1:50" s="5" customFormat="1" ht="56.4" customHeight="1" x14ac:dyDescent="0.25">
      <c r="A206" s="75" t="s">
        <v>317</v>
      </c>
      <c r="B206" s="17" t="s">
        <v>318</v>
      </c>
      <c r="C206" s="47" t="s">
        <v>311</v>
      </c>
      <c r="D206" s="19">
        <v>30204600</v>
      </c>
      <c r="E206" s="19">
        <v>56755100</v>
      </c>
      <c r="F206" s="19">
        <v>57656800</v>
      </c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110"/>
      <c r="X206" s="4"/>
      <c r="Y206" s="4"/>
      <c r="Z206" s="4"/>
      <c r="AA206" s="4"/>
      <c r="AD206" s="6"/>
      <c r="AE206" s="6"/>
      <c r="AF206" s="6"/>
      <c r="AG206" s="6"/>
      <c r="AH206" s="6"/>
      <c r="AI206" s="6"/>
      <c r="AJ206" s="4"/>
      <c r="AK206" s="4"/>
      <c r="AL206" s="4"/>
      <c r="AM206" s="4"/>
      <c r="AN206" s="4"/>
      <c r="AO206" s="4"/>
      <c r="AP206" s="4"/>
      <c r="AQ206" s="4"/>
      <c r="AR206" s="4"/>
      <c r="AS206" s="7"/>
      <c r="AT206" s="7"/>
      <c r="AU206" s="4"/>
      <c r="AV206" s="4"/>
      <c r="AW206" s="4"/>
      <c r="AX206" s="4"/>
    </row>
    <row r="207" spans="1:50" s="5" customFormat="1" ht="43.95" customHeight="1" x14ac:dyDescent="0.25">
      <c r="A207" s="75" t="s">
        <v>484</v>
      </c>
      <c r="B207" s="17" t="s">
        <v>318</v>
      </c>
      <c r="C207" s="47" t="s">
        <v>311</v>
      </c>
      <c r="D207" s="19">
        <v>185144</v>
      </c>
      <c r="E207" s="19">
        <v>0</v>
      </c>
      <c r="F207" s="19">
        <v>0</v>
      </c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110"/>
      <c r="X207" s="4"/>
      <c r="Y207" s="4"/>
      <c r="Z207" s="4"/>
      <c r="AA207" s="4"/>
      <c r="AD207" s="6"/>
      <c r="AE207" s="6"/>
      <c r="AF207" s="6"/>
      <c r="AG207" s="6"/>
      <c r="AH207" s="6"/>
      <c r="AI207" s="6"/>
      <c r="AJ207" s="4"/>
      <c r="AK207" s="4"/>
      <c r="AL207" s="4"/>
      <c r="AM207" s="4"/>
      <c r="AN207" s="4"/>
      <c r="AO207" s="4"/>
      <c r="AP207" s="4"/>
      <c r="AQ207" s="4"/>
      <c r="AR207" s="4"/>
      <c r="AS207" s="7"/>
      <c r="AT207" s="7"/>
      <c r="AU207" s="4"/>
      <c r="AV207" s="4"/>
      <c r="AW207" s="4"/>
      <c r="AX207" s="4"/>
    </row>
    <row r="208" spans="1:50" s="5" customFormat="1" ht="67.95" customHeight="1" x14ac:dyDescent="0.25">
      <c r="A208" s="129" t="s">
        <v>504</v>
      </c>
      <c r="B208" s="17" t="s">
        <v>318</v>
      </c>
      <c r="C208" s="47" t="s">
        <v>311</v>
      </c>
      <c r="D208" s="19">
        <f>408593-1850</f>
        <v>406743</v>
      </c>
      <c r="E208" s="19">
        <v>0</v>
      </c>
      <c r="F208" s="19">
        <v>0</v>
      </c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125"/>
      <c r="X208" s="4"/>
      <c r="Y208" s="4"/>
      <c r="Z208" s="4"/>
      <c r="AA208" s="4"/>
      <c r="AD208" s="6"/>
      <c r="AE208" s="6"/>
      <c r="AF208" s="6"/>
      <c r="AG208" s="6"/>
      <c r="AH208" s="6"/>
      <c r="AI208" s="6"/>
      <c r="AJ208" s="4"/>
      <c r="AK208" s="4"/>
      <c r="AL208" s="4"/>
      <c r="AM208" s="4"/>
      <c r="AN208" s="4"/>
      <c r="AO208" s="4"/>
      <c r="AP208" s="4"/>
      <c r="AQ208" s="4"/>
      <c r="AR208" s="4"/>
      <c r="AS208" s="7"/>
      <c r="AT208" s="7"/>
      <c r="AU208" s="4"/>
      <c r="AV208" s="4"/>
      <c r="AW208" s="4"/>
      <c r="AX208" s="4"/>
    </row>
    <row r="209" spans="1:59" s="5" customFormat="1" ht="42.6" customHeight="1" x14ac:dyDescent="0.25">
      <c r="A209" s="46" t="s">
        <v>319</v>
      </c>
      <c r="B209" s="17" t="s">
        <v>239</v>
      </c>
      <c r="C209" s="47" t="s">
        <v>311</v>
      </c>
      <c r="D209" s="19">
        <v>10000000</v>
      </c>
      <c r="E209" s="19">
        <v>10000000</v>
      </c>
      <c r="F209" s="19">
        <v>10000000</v>
      </c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110"/>
      <c r="X209" s="4"/>
      <c r="Y209" s="4"/>
      <c r="Z209" s="4"/>
      <c r="AA209" s="4"/>
      <c r="AD209" s="6"/>
      <c r="AE209" s="6"/>
      <c r="AF209" s="6"/>
      <c r="AG209" s="6"/>
      <c r="AH209" s="6"/>
      <c r="AI209" s="6"/>
      <c r="AJ209" s="4"/>
      <c r="AK209" s="4"/>
      <c r="AL209" s="4"/>
      <c r="AM209" s="4"/>
      <c r="AN209" s="4"/>
      <c r="AO209" s="4"/>
      <c r="AP209" s="4"/>
      <c r="AQ209" s="4"/>
      <c r="AR209" s="4"/>
      <c r="AS209" s="7"/>
      <c r="AT209" s="7"/>
      <c r="AU209" s="4"/>
      <c r="AV209" s="4"/>
      <c r="AW209" s="4"/>
      <c r="AX209" s="4"/>
    </row>
    <row r="210" spans="1:59" s="5" customFormat="1" ht="84" customHeight="1" x14ac:dyDescent="0.25">
      <c r="A210" s="116" t="s">
        <v>320</v>
      </c>
      <c r="B210" s="17" t="s">
        <v>95</v>
      </c>
      <c r="C210" s="47" t="s">
        <v>311</v>
      </c>
      <c r="D210" s="19">
        <v>0</v>
      </c>
      <c r="E210" s="62">
        <v>0</v>
      </c>
      <c r="F210" s="19">
        <f>3512200+3512200+89076844.92</f>
        <v>96101244.920000002</v>
      </c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110"/>
      <c r="X210" s="4"/>
      <c r="Y210" s="4"/>
      <c r="Z210" s="4"/>
      <c r="AA210" s="4"/>
      <c r="AD210" s="6"/>
      <c r="AE210" s="6"/>
      <c r="AF210" s="6"/>
      <c r="AG210" s="6"/>
      <c r="AH210" s="6"/>
      <c r="AI210" s="6"/>
      <c r="AJ210" s="4"/>
      <c r="AK210" s="4"/>
      <c r="AL210" s="4"/>
      <c r="AM210" s="4"/>
      <c r="AN210" s="4"/>
      <c r="AO210" s="4"/>
      <c r="AP210" s="4"/>
      <c r="AQ210" s="4"/>
      <c r="AR210" s="4"/>
      <c r="AS210" s="7"/>
      <c r="AT210" s="7"/>
      <c r="AU210" s="4"/>
      <c r="AV210" s="4"/>
      <c r="AW210" s="4"/>
      <c r="AX210" s="4"/>
      <c r="BG210" s="12"/>
    </row>
    <row r="211" spans="1:59" s="5" customFormat="1" ht="43.95" customHeight="1" x14ac:dyDescent="0.25">
      <c r="A211" s="77" t="s">
        <v>321</v>
      </c>
      <c r="B211" s="17" t="s">
        <v>95</v>
      </c>
      <c r="C211" s="47" t="s">
        <v>311</v>
      </c>
      <c r="D211" s="19">
        <v>1442600</v>
      </c>
      <c r="E211" s="19">
        <v>0</v>
      </c>
      <c r="F211" s="19">
        <v>0</v>
      </c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110"/>
      <c r="X211" s="4"/>
      <c r="Y211" s="4"/>
      <c r="Z211" s="4"/>
      <c r="AA211" s="4"/>
      <c r="AD211" s="6"/>
      <c r="AE211" s="6"/>
      <c r="AF211" s="6"/>
      <c r="AG211" s="6"/>
      <c r="AH211" s="6"/>
      <c r="AI211" s="6"/>
      <c r="AJ211" s="4"/>
      <c r="AK211" s="4"/>
      <c r="AL211" s="4"/>
      <c r="AM211" s="4"/>
      <c r="AN211" s="4"/>
      <c r="AO211" s="4"/>
      <c r="AP211" s="4"/>
      <c r="AQ211" s="4"/>
      <c r="AR211" s="4"/>
      <c r="AS211" s="7"/>
      <c r="AT211" s="7"/>
      <c r="AU211" s="4"/>
      <c r="AV211" s="4"/>
      <c r="AW211" s="4"/>
      <c r="AX211" s="4"/>
    </row>
    <row r="212" spans="1:59" s="5" customFormat="1" ht="55.2" customHeight="1" x14ac:dyDescent="0.25">
      <c r="A212" s="77" t="s">
        <v>498</v>
      </c>
      <c r="B212" s="17" t="s">
        <v>95</v>
      </c>
      <c r="C212" s="47" t="s">
        <v>311</v>
      </c>
      <c r="D212" s="19">
        <v>1200300</v>
      </c>
      <c r="E212" s="19">
        <v>0</v>
      </c>
      <c r="F212" s="19">
        <v>0</v>
      </c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110"/>
      <c r="X212" s="4"/>
      <c r="Y212" s="4"/>
      <c r="Z212" s="4"/>
      <c r="AA212" s="4"/>
      <c r="AD212" s="6"/>
      <c r="AE212" s="6"/>
      <c r="AF212" s="6"/>
      <c r="AG212" s="6"/>
      <c r="AH212" s="6"/>
      <c r="AI212" s="6"/>
      <c r="AJ212" s="4"/>
      <c r="AK212" s="4"/>
      <c r="AL212" s="4"/>
      <c r="AM212" s="4"/>
      <c r="AN212" s="4"/>
      <c r="AO212" s="4"/>
      <c r="AP212" s="4"/>
      <c r="AQ212" s="4"/>
      <c r="AR212" s="4"/>
      <c r="AS212" s="7"/>
      <c r="AT212" s="7"/>
      <c r="AU212" s="4"/>
      <c r="AV212" s="4"/>
      <c r="AW212" s="4"/>
      <c r="AX212" s="4"/>
    </row>
    <row r="213" spans="1:59" s="5" customFormat="1" ht="46.2" customHeight="1" x14ac:dyDescent="0.25">
      <c r="A213" s="77" t="s">
        <v>506</v>
      </c>
      <c r="B213" s="17" t="s">
        <v>95</v>
      </c>
      <c r="C213" s="47" t="s">
        <v>311</v>
      </c>
      <c r="D213" s="19">
        <v>18221700</v>
      </c>
      <c r="E213" s="19">
        <v>0</v>
      </c>
      <c r="F213" s="19">
        <v>0</v>
      </c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133"/>
      <c r="X213" s="4"/>
      <c r="Y213" s="4"/>
      <c r="Z213" s="4"/>
      <c r="AA213" s="4"/>
      <c r="AD213" s="6"/>
      <c r="AE213" s="6"/>
      <c r="AF213" s="6"/>
      <c r="AG213" s="6"/>
      <c r="AH213" s="6"/>
      <c r="AI213" s="6"/>
      <c r="AJ213" s="4"/>
      <c r="AK213" s="4"/>
      <c r="AL213" s="4"/>
      <c r="AM213" s="4"/>
      <c r="AN213" s="4"/>
      <c r="AO213" s="4"/>
      <c r="AP213" s="4"/>
      <c r="AQ213" s="4"/>
      <c r="AR213" s="4"/>
      <c r="AS213" s="7"/>
      <c r="AT213" s="7"/>
      <c r="AU213" s="4"/>
      <c r="AV213" s="4"/>
      <c r="AW213" s="4"/>
      <c r="AX213" s="4"/>
    </row>
    <row r="214" spans="1:59" s="5" customFormat="1" ht="20.399999999999999" customHeight="1" x14ac:dyDescent="0.25">
      <c r="A214" s="16" t="s">
        <v>322</v>
      </c>
      <c r="B214" s="17" t="s">
        <v>9</v>
      </c>
      <c r="C214" s="21" t="s">
        <v>323</v>
      </c>
      <c r="D214" s="19">
        <f>+D215+D217+D235+D231+D233</f>
        <v>1523190100</v>
      </c>
      <c r="E214" s="19">
        <f>+E215+E217+E235+E231+E233</f>
        <v>1423334700</v>
      </c>
      <c r="F214" s="19">
        <f>+F215+F217+F235+F231+F233</f>
        <v>1274608400</v>
      </c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110"/>
      <c r="X214" s="4"/>
      <c r="Y214" s="4"/>
      <c r="Z214" s="4"/>
      <c r="AA214" s="4"/>
      <c r="AD214" s="6"/>
      <c r="AE214" s="6"/>
      <c r="AF214" s="6"/>
      <c r="AG214" s="6"/>
      <c r="AH214" s="6"/>
      <c r="AI214" s="6"/>
      <c r="AJ214" s="4"/>
      <c r="AK214" s="4"/>
      <c r="AL214" s="4"/>
      <c r="AM214" s="4"/>
      <c r="AN214" s="4"/>
      <c r="AO214" s="4"/>
      <c r="AP214" s="4"/>
      <c r="AQ214" s="4"/>
      <c r="AR214" s="4"/>
      <c r="AS214" s="7"/>
      <c r="AT214" s="7"/>
      <c r="AU214" s="4"/>
      <c r="AV214" s="4"/>
      <c r="AW214" s="4"/>
      <c r="AX214" s="4"/>
    </row>
    <row r="215" spans="1:59" s="64" customFormat="1" ht="43.2" customHeight="1" x14ac:dyDescent="0.3">
      <c r="A215" s="16" t="s">
        <v>324</v>
      </c>
      <c r="B215" s="17" t="s">
        <v>9</v>
      </c>
      <c r="C215" s="21" t="s">
        <v>325</v>
      </c>
      <c r="D215" s="19">
        <f>+D216</f>
        <v>55718300</v>
      </c>
      <c r="E215" s="19">
        <f>+E216</f>
        <v>55718300</v>
      </c>
      <c r="F215" s="19">
        <f>+F216</f>
        <v>55718300</v>
      </c>
      <c r="G215" s="63"/>
      <c r="H215" s="63"/>
      <c r="I215" s="63"/>
      <c r="J215" s="63"/>
      <c r="K215" s="63"/>
      <c r="L215" s="63"/>
      <c r="M215" s="63"/>
      <c r="N215" s="63"/>
      <c r="O215" s="63"/>
      <c r="P215" s="63"/>
      <c r="Q215" s="63"/>
      <c r="R215" s="63"/>
      <c r="S215" s="63"/>
      <c r="T215" s="63"/>
      <c r="U215" s="63"/>
      <c r="V215" s="63"/>
      <c r="W215" s="111"/>
      <c r="X215" s="63"/>
      <c r="Y215" s="63"/>
      <c r="Z215" s="63"/>
      <c r="AA215" s="63"/>
      <c r="AD215" s="65"/>
      <c r="AE215" s="65"/>
      <c r="AF215" s="65"/>
      <c r="AG215" s="65"/>
      <c r="AH215" s="65"/>
      <c r="AI215" s="65"/>
      <c r="AJ215" s="63"/>
      <c r="AK215" s="63"/>
      <c r="AL215" s="63"/>
      <c r="AM215" s="63"/>
      <c r="AN215" s="63"/>
      <c r="AO215" s="63"/>
      <c r="AP215" s="63"/>
      <c r="AQ215" s="63"/>
      <c r="AR215" s="63"/>
      <c r="AS215" s="63"/>
      <c r="AT215" s="63"/>
      <c r="AU215" s="63"/>
      <c r="AV215" s="63"/>
      <c r="AW215" s="63"/>
      <c r="AX215" s="63"/>
    </row>
    <row r="216" spans="1:59" s="64" customFormat="1" ht="39.6" customHeight="1" x14ac:dyDescent="0.25">
      <c r="A216" s="78" t="s">
        <v>406</v>
      </c>
      <c r="B216" s="17" t="s">
        <v>95</v>
      </c>
      <c r="C216" s="21" t="s">
        <v>326</v>
      </c>
      <c r="D216" s="62">
        <v>55718300</v>
      </c>
      <c r="E216" s="62">
        <v>55718300</v>
      </c>
      <c r="F216" s="62">
        <v>55718300</v>
      </c>
      <c r="G216" s="63"/>
      <c r="H216" s="63"/>
      <c r="I216" s="63"/>
      <c r="J216" s="63"/>
      <c r="K216" s="63"/>
      <c r="L216" s="63"/>
      <c r="M216" s="63"/>
      <c r="N216" s="63"/>
      <c r="O216" s="63"/>
      <c r="P216" s="63"/>
      <c r="Q216" s="63"/>
      <c r="R216" s="63"/>
      <c r="S216" s="63"/>
      <c r="T216" s="63"/>
      <c r="U216" s="63"/>
      <c r="V216" s="63"/>
      <c r="W216" s="111"/>
      <c r="X216" s="63"/>
      <c r="Y216" s="63"/>
      <c r="Z216" s="63"/>
      <c r="AA216" s="63"/>
      <c r="AD216" s="65"/>
      <c r="AE216" s="65"/>
      <c r="AF216" s="65"/>
      <c r="AG216" s="65"/>
      <c r="AH216" s="65"/>
      <c r="AI216" s="65"/>
      <c r="AJ216" s="63"/>
      <c r="AK216" s="63"/>
      <c r="AL216" s="63"/>
      <c r="AM216" s="63"/>
      <c r="AN216" s="63"/>
      <c r="AO216" s="63"/>
      <c r="AP216" s="63"/>
      <c r="AQ216" s="63"/>
      <c r="AR216" s="63"/>
      <c r="AS216" s="63"/>
      <c r="AT216" s="63"/>
      <c r="AU216" s="63"/>
      <c r="AV216" s="63"/>
      <c r="AW216" s="63"/>
      <c r="AX216" s="63"/>
    </row>
    <row r="217" spans="1:59" s="5" customFormat="1" ht="28.95" customHeight="1" x14ac:dyDescent="0.25">
      <c r="A217" s="16" t="s">
        <v>327</v>
      </c>
      <c r="B217" s="17" t="s">
        <v>9</v>
      </c>
      <c r="C217" s="17" t="s">
        <v>328</v>
      </c>
      <c r="D217" s="19">
        <f>+D218</f>
        <v>31160200</v>
      </c>
      <c r="E217" s="19">
        <f>+E218</f>
        <v>29886800</v>
      </c>
      <c r="F217" s="19">
        <f>+F218</f>
        <v>29886800</v>
      </c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110"/>
      <c r="X217" s="4"/>
      <c r="Y217" s="4"/>
      <c r="Z217" s="4"/>
      <c r="AA217" s="4"/>
      <c r="AD217" s="6"/>
      <c r="AE217" s="6"/>
      <c r="AF217" s="6"/>
      <c r="AG217" s="6"/>
      <c r="AH217" s="6"/>
      <c r="AI217" s="6"/>
      <c r="AJ217" s="4"/>
      <c r="AK217" s="4"/>
      <c r="AL217" s="4"/>
      <c r="AM217" s="4"/>
      <c r="AN217" s="4"/>
      <c r="AO217" s="4"/>
      <c r="AP217" s="4"/>
      <c r="AQ217" s="4"/>
      <c r="AR217" s="4"/>
      <c r="AS217" s="7"/>
      <c r="AT217" s="7"/>
      <c r="AU217" s="4"/>
      <c r="AV217" s="4"/>
      <c r="AW217" s="4"/>
      <c r="AX217" s="4"/>
    </row>
    <row r="218" spans="1:59" s="64" customFormat="1" ht="29.4" customHeight="1" x14ac:dyDescent="0.3">
      <c r="A218" s="16" t="s">
        <v>329</v>
      </c>
      <c r="B218" s="17" t="s">
        <v>9</v>
      </c>
      <c r="C218" s="17" t="s">
        <v>330</v>
      </c>
      <c r="D218" s="19">
        <f>SUM(D219:D230)</f>
        <v>31160200</v>
      </c>
      <c r="E218" s="19">
        <f>SUM(E219:E230)</f>
        <v>29886800</v>
      </c>
      <c r="F218" s="19">
        <f>SUM(F219:F230)</f>
        <v>29886800</v>
      </c>
      <c r="G218" s="63"/>
      <c r="H218" s="63"/>
      <c r="I218" s="63"/>
      <c r="J218" s="63"/>
      <c r="K218" s="63"/>
      <c r="L218" s="63"/>
      <c r="M218" s="63"/>
      <c r="N218" s="63"/>
      <c r="O218" s="63"/>
      <c r="P218" s="63"/>
      <c r="Q218" s="63"/>
      <c r="R218" s="63"/>
      <c r="S218" s="63"/>
      <c r="T218" s="63"/>
      <c r="U218" s="63"/>
      <c r="V218" s="63"/>
      <c r="W218" s="111"/>
      <c r="X218" s="63"/>
      <c r="Y218" s="63"/>
      <c r="Z218" s="63"/>
      <c r="AA218" s="63"/>
      <c r="AD218" s="65"/>
      <c r="AE218" s="65"/>
      <c r="AF218" s="65"/>
      <c r="AG218" s="65"/>
      <c r="AH218" s="65"/>
      <c r="AI218" s="65"/>
      <c r="AJ218" s="63"/>
      <c r="AK218" s="63"/>
      <c r="AL218" s="63"/>
      <c r="AM218" s="63"/>
      <c r="AN218" s="63"/>
      <c r="AO218" s="63"/>
      <c r="AP218" s="63"/>
      <c r="AQ218" s="63"/>
      <c r="AR218" s="63"/>
      <c r="AS218" s="63"/>
      <c r="AT218" s="63"/>
      <c r="AU218" s="63"/>
      <c r="AV218" s="63"/>
      <c r="AW218" s="63"/>
      <c r="AX218" s="63"/>
    </row>
    <row r="219" spans="1:59" s="5" customFormat="1" ht="42" customHeight="1" x14ac:dyDescent="0.25">
      <c r="A219" s="78" t="s">
        <v>331</v>
      </c>
      <c r="B219" s="17" t="s">
        <v>297</v>
      </c>
      <c r="C219" s="17" t="s">
        <v>330</v>
      </c>
      <c r="D219" s="62">
        <v>15991000</v>
      </c>
      <c r="E219" s="62">
        <v>15991000</v>
      </c>
      <c r="F219" s="62">
        <v>15991000</v>
      </c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110"/>
      <c r="X219" s="4"/>
      <c r="Y219" s="4"/>
      <c r="Z219" s="4"/>
      <c r="AA219" s="4"/>
      <c r="AD219" s="6"/>
      <c r="AE219" s="6"/>
      <c r="AF219" s="6"/>
      <c r="AG219" s="6"/>
      <c r="AH219" s="6"/>
      <c r="AI219" s="6"/>
      <c r="AJ219" s="4"/>
      <c r="AK219" s="4"/>
      <c r="AL219" s="4"/>
      <c r="AM219" s="4"/>
      <c r="AN219" s="4"/>
      <c r="AO219" s="4"/>
      <c r="AP219" s="4"/>
      <c r="AQ219" s="4"/>
      <c r="AR219" s="4"/>
      <c r="AS219" s="7"/>
      <c r="AT219" s="7"/>
      <c r="AU219" s="4"/>
      <c r="AV219" s="4"/>
      <c r="AW219" s="4"/>
      <c r="AX219" s="4"/>
    </row>
    <row r="220" spans="1:59" s="5" customFormat="1" ht="80.400000000000006" customHeight="1" x14ac:dyDescent="0.25">
      <c r="A220" s="79" t="s">
        <v>332</v>
      </c>
      <c r="B220" s="17" t="s">
        <v>297</v>
      </c>
      <c r="C220" s="17" t="s">
        <v>330</v>
      </c>
      <c r="D220" s="62">
        <f>283900+100</f>
        <v>284000</v>
      </c>
      <c r="E220" s="62">
        <v>0</v>
      </c>
      <c r="F220" s="62">
        <v>0</v>
      </c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110"/>
      <c r="X220" s="4"/>
      <c r="Y220" s="4"/>
      <c r="Z220" s="4"/>
      <c r="AA220" s="4"/>
      <c r="AD220" s="6"/>
      <c r="AE220" s="6"/>
      <c r="AF220" s="6"/>
      <c r="AG220" s="6"/>
      <c r="AH220" s="6"/>
      <c r="AI220" s="6"/>
      <c r="AJ220" s="4"/>
      <c r="AK220" s="4"/>
      <c r="AL220" s="4"/>
      <c r="AM220" s="4"/>
      <c r="AN220" s="4"/>
      <c r="AO220" s="4"/>
      <c r="AP220" s="4"/>
      <c r="AQ220" s="4"/>
      <c r="AR220" s="4"/>
      <c r="AS220" s="7"/>
      <c r="AT220" s="7"/>
      <c r="AU220" s="4"/>
      <c r="AV220" s="4"/>
      <c r="AW220" s="4"/>
      <c r="AX220" s="4"/>
      <c r="AZ220" s="141"/>
      <c r="BA220" s="141"/>
      <c r="BB220" s="141"/>
      <c r="BC220" s="141"/>
      <c r="BD220" s="141"/>
      <c r="BE220" s="141"/>
    </row>
    <row r="221" spans="1:59" s="5" customFormat="1" ht="30.6" customHeight="1" x14ac:dyDescent="0.25">
      <c r="A221" s="80" t="s">
        <v>333</v>
      </c>
      <c r="B221" s="17" t="s">
        <v>297</v>
      </c>
      <c r="C221" s="17" t="s">
        <v>330</v>
      </c>
      <c r="D221" s="62">
        <v>2610800</v>
      </c>
      <c r="E221" s="62">
        <v>2610800</v>
      </c>
      <c r="F221" s="62">
        <v>2610800</v>
      </c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110"/>
      <c r="X221" s="4"/>
      <c r="Y221" s="4"/>
      <c r="Z221" s="4"/>
      <c r="AA221" s="4"/>
      <c r="AD221" s="6"/>
      <c r="AE221" s="6"/>
      <c r="AF221" s="6"/>
      <c r="AG221" s="6"/>
      <c r="AH221" s="6"/>
      <c r="AI221" s="6"/>
      <c r="AJ221" s="4"/>
      <c r="AK221" s="4"/>
      <c r="AL221" s="4"/>
      <c r="AM221" s="4"/>
      <c r="AN221" s="4"/>
      <c r="AO221" s="4"/>
      <c r="AP221" s="4"/>
      <c r="AQ221" s="4"/>
      <c r="AR221" s="4"/>
      <c r="AS221" s="7"/>
      <c r="AT221" s="7"/>
      <c r="AU221" s="4"/>
      <c r="AV221" s="4"/>
      <c r="AW221" s="4"/>
      <c r="AX221" s="4"/>
      <c r="BA221" s="142"/>
      <c r="BB221" s="142"/>
      <c r="BC221" s="142"/>
      <c r="BD221" s="142"/>
      <c r="BE221" s="142"/>
      <c r="BF221" s="142"/>
    </row>
    <row r="222" spans="1:59" s="64" customFormat="1" ht="37.950000000000003" customHeight="1" x14ac:dyDescent="0.25">
      <c r="A222" s="78" t="s">
        <v>334</v>
      </c>
      <c r="B222" s="17" t="s">
        <v>239</v>
      </c>
      <c r="C222" s="17" t="s">
        <v>330</v>
      </c>
      <c r="D222" s="19">
        <v>62800</v>
      </c>
      <c r="E222" s="19">
        <v>62800</v>
      </c>
      <c r="F222" s="19">
        <v>62800</v>
      </c>
      <c r="G222" s="63"/>
      <c r="H222" s="63"/>
      <c r="I222" s="63"/>
      <c r="J222" s="63"/>
      <c r="K222" s="63"/>
      <c r="L222" s="63"/>
      <c r="M222" s="63"/>
      <c r="N222" s="63"/>
      <c r="O222" s="63"/>
      <c r="P222" s="63"/>
      <c r="Q222" s="63"/>
      <c r="R222" s="63"/>
      <c r="S222" s="63"/>
      <c r="T222" s="63"/>
      <c r="U222" s="63"/>
      <c r="V222" s="63"/>
      <c r="W222" s="111"/>
      <c r="X222" s="63"/>
      <c r="Y222" s="63"/>
      <c r="Z222" s="63"/>
      <c r="AA222" s="63"/>
      <c r="AD222" s="65"/>
      <c r="AE222" s="65"/>
      <c r="AF222" s="65"/>
      <c r="AG222" s="65"/>
      <c r="AH222" s="65"/>
      <c r="AI222" s="65"/>
      <c r="AJ222" s="63"/>
      <c r="AK222" s="63"/>
      <c r="AL222" s="63"/>
      <c r="AM222" s="63"/>
      <c r="AN222" s="63"/>
      <c r="AO222" s="63"/>
      <c r="AP222" s="63"/>
      <c r="AQ222" s="63"/>
      <c r="AR222" s="63"/>
      <c r="AS222" s="63"/>
      <c r="AT222" s="63"/>
      <c r="AU222" s="63"/>
      <c r="AV222" s="63"/>
      <c r="AW222" s="63"/>
      <c r="AX222" s="63"/>
    </row>
    <row r="223" spans="1:59" s="64" customFormat="1" ht="28.2" customHeight="1" x14ac:dyDescent="0.3">
      <c r="A223" s="16" t="s">
        <v>335</v>
      </c>
      <c r="B223" s="17" t="s">
        <v>239</v>
      </c>
      <c r="C223" s="17" t="s">
        <v>330</v>
      </c>
      <c r="D223" s="62">
        <v>177800</v>
      </c>
      <c r="E223" s="62">
        <v>177800</v>
      </c>
      <c r="F223" s="62">
        <v>177800</v>
      </c>
      <c r="G223" s="63"/>
      <c r="H223" s="63"/>
      <c r="I223" s="63"/>
      <c r="J223" s="63"/>
      <c r="K223" s="63"/>
      <c r="L223" s="63"/>
      <c r="M223" s="63"/>
      <c r="N223" s="63"/>
      <c r="O223" s="63"/>
      <c r="P223" s="63"/>
      <c r="Q223" s="63"/>
      <c r="R223" s="63"/>
      <c r="S223" s="63"/>
      <c r="T223" s="63"/>
      <c r="U223" s="63"/>
      <c r="V223" s="63"/>
      <c r="W223" s="111"/>
      <c r="X223" s="63"/>
      <c r="Y223" s="63"/>
      <c r="Z223" s="63"/>
      <c r="AA223" s="63"/>
      <c r="AD223" s="65"/>
      <c r="AE223" s="65"/>
      <c r="AF223" s="65"/>
      <c r="AG223" s="65"/>
      <c r="AH223" s="65"/>
      <c r="AI223" s="65"/>
      <c r="AJ223" s="63"/>
      <c r="AK223" s="63"/>
      <c r="AL223" s="63"/>
      <c r="AM223" s="63"/>
      <c r="AN223" s="63"/>
      <c r="AO223" s="63"/>
      <c r="AP223" s="63"/>
      <c r="AQ223" s="63"/>
      <c r="AR223" s="63"/>
      <c r="AS223" s="63"/>
      <c r="AT223" s="63"/>
      <c r="AU223" s="63"/>
      <c r="AV223" s="63"/>
      <c r="AW223" s="63"/>
      <c r="AX223" s="63"/>
    </row>
    <row r="224" spans="1:59" s="64" customFormat="1" ht="57.6" customHeight="1" x14ac:dyDescent="0.3">
      <c r="A224" s="81" t="s">
        <v>336</v>
      </c>
      <c r="B224" s="17" t="s">
        <v>239</v>
      </c>
      <c r="C224" s="17" t="s">
        <v>330</v>
      </c>
      <c r="D224" s="82">
        <v>3821500</v>
      </c>
      <c r="E224" s="82">
        <v>3821500</v>
      </c>
      <c r="F224" s="82">
        <v>3821500</v>
      </c>
      <c r="G224" s="63"/>
      <c r="H224" s="63"/>
      <c r="I224" s="63"/>
      <c r="J224" s="63"/>
      <c r="K224" s="63"/>
      <c r="L224" s="63"/>
      <c r="M224" s="63"/>
      <c r="N224" s="63"/>
      <c r="O224" s="63"/>
      <c r="P224" s="63"/>
      <c r="Q224" s="63"/>
      <c r="R224" s="63"/>
      <c r="S224" s="63"/>
      <c r="T224" s="63"/>
      <c r="U224" s="63"/>
      <c r="V224" s="63"/>
      <c r="W224" s="111"/>
      <c r="X224" s="63"/>
      <c r="Y224" s="63"/>
      <c r="Z224" s="63"/>
      <c r="AA224" s="63"/>
      <c r="AD224" s="65"/>
      <c r="AE224" s="65"/>
      <c r="AF224" s="65"/>
      <c r="AG224" s="65"/>
      <c r="AH224" s="65"/>
      <c r="AI224" s="65"/>
      <c r="AJ224" s="63"/>
      <c r="AK224" s="63"/>
      <c r="AL224" s="63"/>
      <c r="AM224" s="63"/>
      <c r="AN224" s="63"/>
      <c r="AO224" s="63"/>
      <c r="AP224" s="63"/>
      <c r="AQ224" s="63"/>
      <c r="AR224" s="63"/>
      <c r="AS224" s="63"/>
      <c r="AT224" s="63"/>
      <c r="AU224" s="63"/>
      <c r="AV224" s="63"/>
      <c r="AW224" s="63"/>
      <c r="AX224" s="63"/>
    </row>
    <row r="225" spans="1:57" s="5" customFormat="1" ht="57" customHeight="1" x14ac:dyDescent="0.25">
      <c r="A225" s="78" t="s">
        <v>337</v>
      </c>
      <c r="B225" s="17" t="s">
        <v>239</v>
      </c>
      <c r="C225" s="17" t="s">
        <v>330</v>
      </c>
      <c r="D225" s="62">
        <v>3229900</v>
      </c>
      <c r="E225" s="62">
        <v>3229900</v>
      </c>
      <c r="F225" s="62">
        <v>3229900</v>
      </c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110"/>
      <c r="X225" s="4"/>
      <c r="Y225" s="4"/>
      <c r="Z225" s="4"/>
      <c r="AA225" s="4"/>
      <c r="AD225" s="6"/>
      <c r="AE225" s="6"/>
      <c r="AF225" s="6"/>
      <c r="AG225" s="6"/>
      <c r="AH225" s="6"/>
      <c r="AI225" s="6"/>
      <c r="AJ225" s="4"/>
      <c r="AK225" s="4"/>
      <c r="AL225" s="4"/>
      <c r="AM225" s="4"/>
      <c r="AN225" s="4"/>
      <c r="AO225" s="4"/>
      <c r="AP225" s="4"/>
      <c r="AQ225" s="4"/>
      <c r="AR225" s="4"/>
      <c r="AS225" s="7"/>
      <c r="AT225" s="7"/>
      <c r="AU225" s="4"/>
      <c r="AV225" s="4"/>
      <c r="AW225" s="4"/>
      <c r="AX225" s="4"/>
    </row>
    <row r="226" spans="1:57" s="64" customFormat="1" ht="28.2" customHeight="1" x14ac:dyDescent="0.3">
      <c r="A226" s="16" t="s">
        <v>338</v>
      </c>
      <c r="B226" s="17" t="s">
        <v>239</v>
      </c>
      <c r="C226" s="17" t="s">
        <v>330</v>
      </c>
      <c r="D226" s="82">
        <v>1077800</v>
      </c>
      <c r="E226" s="82">
        <v>1077800</v>
      </c>
      <c r="F226" s="82">
        <v>1077800</v>
      </c>
      <c r="G226" s="63"/>
      <c r="H226" s="63"/>
      <c r="I226" s="63"/>
      <c r="J226" s="63"/>
      <c r="K226" s="63"/>
      <c r="L226" s="63"/>
      <c r="M226" s="63"/>
      <c r="N226" s="63"/>
      <c r="O226" s="63"/>
      <c r="P226" s="63"/>
      <c r="Q226" s="63"/>
      <c r="R226" s="63"/>
      <c r="S226" s="63"/>
      <c r="T226" s="63"/>
      <c r="U226" s="63"/>
      <c r="V226" s="63"/>
      <c r="W226" s="111"/>
      <c r="X226" s="63"/>
      <c r="Y226" s="63"/>
      <c r="Z226" s="63"/>
      <c r="AA226" s="63"/>
      <c r="AD226" s="65"/>
      <c r="AE226" s="65"/>
      <c r="AF226" s="65"/>
      <c r="AG226" s="65"/>
      <c r="AH226" s="65"/>
      <c r="AI226" s="65"/>
      <c r="AJ226" s="63"/>
      <c r="AK226" s="63"/>
      <c r="AL226" s="63"/>
      <c r="AM226" s="63"/>
      <c r="AN226" s="63"/>
      <c r="AO226" s="63"/>
      <c r="AP226" s="63"/>
      <c r="AQ226" s="63"/>
      <c r="AR226" s="63"/>
      <c r="AS226" s="63"/>
      <c r="AT226" s="63"/>
      <c r="AU226" s="63"/>
      <c r="AV226" s="63"/>
      <c r="AW226" s="63"/>
      <c r="AX226" s="63"/>
    </row>
    <row r="227" spans="1:57" s="64" customFormat="1" ht="79.95" customHeight="1" x14ac:dyDescent="0.3">
      <c r="A227" s="16" t="s">
        <v>339</v>
      </c>
      <c r="B227" s="17" t="s">
        <v>239</v>
      </c>
      <c r="C227" s="17" t="s">
        <v>330</v>
      </c>
      <c r="D227" s="83">
        <v>700</v>
      </c>
      <c r="E227" s="83">
        <v>700</v>
      </c>
      <c r="F227" s="83">
        <v>700</v>
      </c>
      <c r="G227" s="63"/>
      <c r="H227" s="63"/>
      <c r="I227" s="63"/>
      <c r="J227" s="63"/>
      <c r="K227" s="63"/>
      <c r="L227" s="63"/>
      <c r="M227" s="63"/>
      <c r="N227" s="63"/>
      <c r="O227" s="63"/>
      <c r="P227" s="63"/>
      <c r="Q227" s="63"/>
      <c r="R227" s="63"/>
      <c r="S227" s="63"/>
      <c r="T227" s="63"/>
      <c r="U227" s="63"/>
      <c r="V227" s="63"/>
      <c r="W227" s="111"/>
      <c r="X227" s="63"/>
      <c r="Y227" s="63"/>
      <c r="Z227" s="63"/>
      <c r="AA227" s="63"/>
      <c r="AD227" s="65"/>
      <c r="AE227" s="65"/>
      <c r="AF227" s="65"/>
      <c r="AG227" s="65"/>
      <c r="AH227" s="65"/>
      <c r="AI227" s="65"/>
      <c r="AJ227" s="63"/>
      <c r="AK227" s="63"/>
      <c r="AL227" s="63"/>
      <c r="AM227" s="63"/>
      <c r="AN227" s="63"/>
      <c r="AO227" s="63"/>
      <c r="AP227" s="63"/>
      <c r="AQ227" s="63"/>
      <c r="AR227" s="63"/>
      <c r="AS227" s="63"/>
      <c r="AT227" s="63"/>
      <c r="AU227" s="63"/>
      <c r="AV227" s="63"/>
      <c r="AW227" s="63"/>
      <c r="AX227" s="63"/>
    </row>
    <row r="228" spans="1:57" s="5" customFormat="1" ht="41.4" customHeight="1" x14ac:dyDescent="0.25">
      <c r="A228" s="16" t="s">
        <v>340</v>
      </c>
      <c r="B228" s="17" t="s">
        <v>239</v>
      </c>
      <c r="C228" s="17" t="s">
        <v>330</v>
      </c>
      <c r="D228" s="62">
        <v>2148800</v>
      </c>
      <c r="E228" s="62">
        <v>2148800</v>
      </c>
      <c r="F228" s="62">
        <v>2148800</v>
      </c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110"/>
      <c r="X228" s="4"/>
      <c r="Y228" s="4"/>
      <c r="Z228" s="4"/>
      <c r="AA228" s="4"/>
      <c r="AD228" s="6"/>
      <c r="AE228" s="6"/>
      <c r="AF228" s="6"/>
      <c r="AG228" s="6"/>
      <c r="AH228" s="6"/>
      <c r="AI228" s="6"/>
      <c r="AJ228" s="4"/>
      <c r="AK228" s="4"/>
      <c r="AL228" s="4"/>
      <c r="AM228" s="4"/>
      <c r="AN228" s="4"/>
      <c r="AO228" s="4"/>
      <c r="AP228" s="4"/>
      <c r="AQ228" s="4"/>
      <c r="AR228" s="4"/>
      <c r="AS228" s="7"/>
      <c r="AT228" s="7"/>
      <c r="AU228" s="4"/>
      <c r="AV228" s="4"/>
      <c r="AW228" s="4"/>
      <c r="AX228" s="4"/>
    </row>
    <row r="229" spans="1:57" s="5" customFormat="1" ht="30.6" customHeight="1" x14ac:dyDescent="0.25">
      <c r="A229" s="16" t="s">
        <v>341</v>
      </c>
      <c r="B229" s="17" t="s">
        <v>239</v>
      </c>
      <c r="C229" s="17" t="s">
        <v>330</v>
      </c>
      <c r="D229" s="62">
        <v>5200</v>
      </c>
      <c r="E229" s="62">
        <v>5200</v>
      </c>
      <c r="F229" s="62">
        <v>5200</v>
      </c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110"/>
      <c r="X229" s="4"/>
      <c r="Y229" s="4"/>
      <c r="Z229" s="4"/>
      <c r="AA229" s="4"/>
      <c r="AD229" s="6"/>
      <c r="AE229" s="6"/>
      <c r="AF229" s="6"/>
      <c r="AG229" s="6"/>
      <c r="AH229" s="6"/>
      <c r="AI229" s="6"/>
      <c r="AJ229" s="4"/>
      <c r="AK229" s="4"/>
      <c r="AL229" s="4"/>
      <c r="AM229" s="4"/>
      <c r="AN229" s="4"/>
      <c r="AO229" s="4"/>
      <c r="AP229" s="4"/>
      <c r="AQ229" s="4"/>
      <c r="AR229" s="4"/>
      <c r="AS229" s="7"/>
      <c r="AT229" s="7"/>
      <c r="AU229" s="4"/>
      <c r="AV229" s="4"/>
      <c r="AW229" s="4"/>
      <c r="AX229" s="4"/>
    </row>
    <row r="230" spans="1:57" s="5" customFormat="1" ht="58.2" customHeight="1" x14ac:dyDescent="0.25">
      <c r="A230" s="112" t="s">
        <v>420</v>
      </c>
      <c r="B230" s="17" t="s">
        <v>95</v>
      </c>
      <c r="C230" s="17" t="s">
        <v>330</v>
      </c>
      <c r="D230" s="62">
        <f>760500+989400</f>
        <v>1749900</v>
      </c>
      <c r="E230" s="62">
        <v>760500</v>
      </c>
      <c r="F230" s="62">
        <v>760500</v>
      </c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110"/>
      <c r="X230" s="4"/>
      <c r="Y230" s="4"/>
      <c r="Z230" s="4"/>
      <c r="AA230" s="4"/>
      <c r="AD230" s="6"/>
      <c r="AE230" s="6"/>
      <c r="AF230" s="6"/>
      <c r="AG230" s="6"/>
      <c r="AH230" s="6"/>
      <c r="AI230" s="6"/>
      <c r="AJ230" s="4"/>
      <c r="AK230" s="4"/>
      <c r="AL230" s="4"/>
      <c r="AM230" s="4"/>
      <c r="AN230" s="4"/>
      <c r="AO230" s="4"/>
      <c r="AP230" s="4"/>
      <c r="AQ230" s="4"/>
      <c r="AR230" s="4"/>
      <c r="AS230" s="7"/>
      <c r="AT230" s="7"/>
      <c r="AU230" s="4"/>
      <c r="AV230" s="4"/>
      <c r="AW230" s="4"/>
      <c r="AX230" s="4"/>
      <c r="AZ230" s="143"/>
      <c r="BA230" s="143"/>
      <c r="BB230" s="143"/>
      <c r="BC230" s="143"/>
      <c r="BD230" s="143"/>
      <c r="BE230" s="143"/>
    </row>
    <row r="231" spans="1:57" s="5" customFormat="1" ht="54" customHeight="1" x14ac:dyDescent="0.25">
      <c r="A231" s="16" t="s">
        <v>342</v>
      </c>
      <c r="B231" s="17" t="s">
        <v>9</v>
      </c>
      <c r="C231" s="54" t="s">
        <v>343</v>
      </c>
      <c r="D231" s="62">
        <f>+D232</f>
        <v>30200</v>
      </c>
      <c r="E231" s="62">
        <f>+E232</f>
        <v>107400</v>
      </c>
      <c r="F231" s="62">
        <f>+F232</f>
        <v>5800</v>
      </c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110"/>
      <c r="X231" s="4"/>
      <c r="Y231" s="4"/>
      <c r="Z231" s="4"/>
      <c r="AA231" s="4"/>
      <c r="AD231" s="6"/>
      <c r="AE231" s="6"/>
      <c r="AF231" s="6"/>
      <c r="AG231" s="6"/>
      <c r="AH231" s="6"/>
      <c r="AI231" s="6"/>
      <c r="AJ231" s="4"/>
      <c r="AK231" s="4"/>
      <c r="AL231" s="4"/>
      <c r="AM231" s="4"/>
      <c r="AN231" s="4"/>
      <c r="AO231" s="4"/>
      <c r="AP231" s="4"/>
      <c r="AQ231" s="4"/>
      <c r="AR231" s="4"/>
      <c r="AS231" s="7"/>
      <c r="AT231" s="7"/>
      <c r="AU231" s="4"/>
      <c r="AV231" s="4"/>
      <c r="AW231" s="4"/>
      <c r="AX231" s="4"/>
    </row>
    <row r="232" spans="1:57" s="5" customFormat="1" ht="54.6" customHeight="1" x14ac:dyDescent="0.25">
      <c r="A232" s="16" t="s">
        <v>344</v>
      </c>
      <c r="B232" s="17" t="s">
        <v>239</v>
      </c>
      <c r="C232" s="54" t="s">
        <v>345</v>
      </c>
      <c r="D232" s="62">
        <v>30200</v>
      </c>
      <c r="E232" s="62">
        <v>107400</v>
      </c>
      <c r="F232" s="62">
        <v>5800</v>
      </c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110"/>
      <c r="X232" s="4"/>
      <c r="Y232" s="4"/>
      <c r="Z232" s="4"/>
      <c r="AA232" s="4"/>
      <c r="AD232" s="6"/>
      <c r="AE232" s="6"/>
      <c r="AF232" s="6"/>
      <c r="AG232" s="6"/>
      <c r="AH232" s="6"/>
      <c r="AI232" s="6"/>
      <c r="AJ232" s="4"/>
      <c r="AK232" s="4"/>
      <c r="AL232" s="4"/>
      <c r="AM232" s="4"/>
      <c r="AN232" s="4"/>
      <c r="AO232" s="4"/>
      <c r="AP232" s="4"/>
      <c r="AQ232" s="4"/>
      <c r="AR232" s="4"/>
      <c r="AS232" s="7"/>
      <c r="AT232" s="7"/>
      <c r="AU232" s="4"/>
      <c r="AV232" s="4"/>
      <c r="AW232" s="4"/>
      <c r="AX232" s="4"/>
    </row>
    <row r="233" spans="1:57" s="5" customFormat="1" ht="30" customHeight="1" x14ac:dyDescent="0.25">
      <c r="A233" s="16" t="s">
        <v>346</v>
      </c>
      <c r="B233" s="17" t="s">
        <v>9</v>
      </c>
      <c r="C233" s="54" t="s">
        <v>347</v>
      </c>
      <c r="D233" s="62">
        <f>D234</f>
        <v>1228200</v>
      </c>
      <c r="E233" s="62">
        <f>E234</f>
        <v>0</v>
      </c>
      <c r="F233" s="62">
        <f>F234</f>
        <v>0</v>
      </c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110"/>
      <c r="X233" s="4"/>
      <c r="Y233" s="4"/>
      <c r="Z233" s="4"/>
      <c r="AA233" s="4"/>
      <c r="AD233" s="6"/>
      <c r="AE233" s="6"/>
      <c r="AF233" s="6"/>
      <c r="AG233" s="6"/>
      <c r="AH233" s="6"/>
      <c r="AI233" s="6"/>
      <c r="AJ233" s="4"/>
      <c r="AK233" s="4"/>
      <c r="AL233" s="4"/>
      <c r="AM233" s="4"/>
      <c r="AN233" s="4"/>
      <c r="AO233" s="4"/>
      <c r="AP233" s="4"/>
      <c r="AQ233" s="4"/>
      <c r="AR233" s="4"/>
      <c r="AS233" s="7"/>
      <c r="AT233" s="7"/>
      <c r="AU233" s="4"/>
      <c r="AV233" s="4"/>
      <c r="AW233" s="4"/>
      <c r="AX233" s="4"/>
    </row>
    <row r="234" spans="1:57" s="5" customFormat="1" ht="30.6" customHeight="1" x14ac:dyDescent="0.25">
      <c r="A234" s="16" t="s">
        <v>348</v>
      </c>
      <c r="B234" s="17" t="s">
        <v>239</v>
      </c>
      <c r="C234" s="54" t="s">
        <v>349</v>
      </c>
      <c r="D234" s="62">
        <v>1228200</v>
      </c>
      <c r="E234" s="62">
        <v>0</v>
      </c>
      <c r="F234" s="62">
        <v>0</v>
      </c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110"/>
      <c r="X234" s="4"/>
      <c r="Y234" s="4"/>
      <c r="Z234" s="4"/>
      <c r="AA234" s="4"/>
      <c r="AD234" s="6"/>
      <c r="AE234" s="6"/>
      <c r="AF234" s="6"/>
      <c r="AG234" s="6"/>
      <c r="AH234" s="6"/>
      <c r="AI234" s="6"/>
      <c r="AJ234" s="4"/>
      <c r="AK234" s="4"/>
      <c r="AL234" s="4"/>
      <c r="AM234" s="4"/>
      <c r="AN234" s="4"/>
      <c r="AO234" s="4"/>
      <c r="AP234" s="4"/>
      <c r="AQ234" s="4"/>
      <c r="AR234" s="4"/>
      <c r="AS234" s="7"/>
      <c r="AT234" s="7"/>
      <c r="AU234" s="4"/>
      <c r="AV234" s="4"/>
      <c r="AW234" s="4"/>
      <c r="AX234" s="4"/>
    </row>
    <row r="235" spans="1:57" s="5" customFormat="1" ht="15.6" customHeight="1" x14ac:dyDescent="0.25">
      <c r="A235" s="16" t="s">
        <v>350</v>
      </c>
      <c r="B235" s="17" t="s">
        <v>9</v>
      </c>
      <c r="C235" s="21" t="s">
        <v>351</v>
      </c>
      <c r="D235" s="19">
        <f>+D236</f>
        <v>1435053200</v>
      </c>
      <c r="E235" s="19">
        <f>+E236</f>
        <v>1337622200</v>
      </c>
      <c r="F235" s="19">
        <f>+F236</f>
        <v>1188997500</v>
      </c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110"/>
      <c r="X235" s="4"/>
      <c r="Y235" s="4"/>
      <c r="Z235" s="4"/>
      <c r="AA235" s="4"/>
      <c r="AD235" s="6"/>
      <c r="AE235" s="6"/>
      <c r="AF235" s="6"/>
      <c r="AG235" s="6"/>
      <c r="AH235" s="6"/>
      <c r="AI235" s="6"/>
      <c r="AJ235" s="4"/>
      <c r="AK235" s="4"/>
      <c r="AL235" s="4"/>
      <c r="AM235" s="4"/>
      <c r="AN235" s="4"/>
      <c r="AO235" s="4"/>
      <c r="AP235" s="4"/>
      <c r="AQ235" s="4"/>
      <c r="AR235" s="4"/>
      <c r="AS235" s="7"/>
      <c r="AT235" s="7"/>
      <c r="AU235" s="4"/>
      <c r="AV235" s="4"/>
      <c r="AW235" s="4"/>
      <c r="AX235" s="4"/>
    </row>
    <row r="236" spans="1:57" s="5" customFormat="1" ht="15" customHeight="1" x14ac:dyDescent="0.25">
      <c r="A236" s="16" t="s">
        <v>352</v>
      </c>
      <c r="B236" s="17" t="s">
        <v>9</v>
      </c>
      <c r="C236" s="21" t="s">
        <v>353</v>
      </c>
      <c r="D236" s="19">
        <f>+D237+D238</f>
        <v>1435053200</v>
      </c>
      <c r="E236" s="19">
        <f t="shared" ref="E236:F236" si="59">+E237+E238</f>
        <v>1337622200</v>
      </c>
      <c r="F236" s="19">
        <f t="shared" si="59"/>
        <v>1188997500</v>
      </c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110"/>
      <c r="X236" s="4"/>
      <c r="Y236" s="4"/>
      <c r="Z236" s="4"/>
      <c r="AA236" s="4"/>
      <c r="AD236" s="6"/>
      <c r="AE236" s="6"/>
      <c r="AF236" s="6"/>
      <c r="AG236" s="6"/>
      <c r="AH236" s="6"/>
      <c r="AI236" s="6"/>
      <c r="AJ236" s="4"/>
      <c r="AK236" s="4"/>
      <c r="AL236" s="4"/>
      <c r="AM236" s="4"/>
      <c r="AN236" s="4"/>
      <c r="AO236" s="4"/>
      <c r="AP236" s="4"/>
      <c r="AQ236" s="4"/>
      <c r="AR236" s="4"/>
      <c r="AS236" s="7"/>
      <c r="AT236" s="7"/>
      <c r="AU236" s="4"/>
      <c r="AV236" s="4"/>
      <c r="AW236" s="4"/>
      <c r="AX236" s="4"/>
    </row>
    <row r="237" spans="1:57" s="5" customFormat="1" ht="92.4" customHeight="1" x14ac:dyDescent="0.25">
      <c r="A237" s="78" t="s">
        <v>354</v>
      </c>
      <c r="B237" s="17" t="s">
        <v>297</v>
      </c>
      <c r="C237" s="21" t="s">
        <v>355</v>
      </c>
      <c r="D237" s="84">
        <f>604954300+53914400+9997000</f>
        <v>668865700</v>
      </c>
      <c r="E237" s="84">
        <v>604954300</v>
      </c>
      <c r="F237" s="84">
        <v>537737100</v>
      </c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110"/>
      <c r="X237" s="4"/>
      <c r="Y237" s="4"/>
      <c r="Z237" s="4"/>
      <c r="AA237" s="4"/>
      <c r="AD237" s="6"/>
      <c r="AE237" s="6"/>
      <c r="AF237" s="6"/>
      <c r="AG237" s="6"/>
      <c r="AH237" s="6"/>
      <c r="AI237" s="6"/>
      <c r="AJ237" s="4"/>
      <c r="AK237" s="4"/>
      <c r="AL237" s="4"/>
      <c r="AM237" s="4"/>
      <c r="AN237" s="4"/>
      <c r="AO237" s="4"/>
      <c r="AP237" s="4"/>
      <c r="AQ237" s="4"/>
      <c r="AR237" s="4"/>
      <c r="AS237" s="7"/>
      <c r="AT237" s="7"/>
      <c r="AU237" s="4"/>
      <c r="AV237" s="4"/>
      <c r="AW237" s="4"/>
      <c r="AX237" s="4"/>
    </row>
    <row r="238" spans="1:57" s="5" customFormat="1" ht="55.8" customHeight="1" x14ac:dyDescent="0.25">
      <c r="A238" s="78" t="s">
        <v>356</v>
      </c>
      <c r="B238" s="17" t="s">
        <v>297</v>
      </c>
      <c r="C238" s="21" t="s">
        <v>353</v>
      </c>
      <c r="D238" s="84">
        <f>732667900+33519600</f>
        <v>766187500</v>
      </c>
      <c r="E238" s="84">
        <v>732667900</v>
      </c>
      <c r="F238" s="84">
        <v>651260400</v>
      </c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110"/>
      <c r="X238" s="4"/>
      <c r="Y238" s="4"/>
      <c r="Z238" s="4"/>
      <c r="AA238" s="4"/>
      <c r="AD238" s="6"/>
      <c r="AE238" s="6"/>
      <c r="AF238" s="6"/>
      <c r="AG238" s="6"/>
      <c r="AH238" s="6"/>
      <c r="AI238" s="6"/>
      <c r="AJ238" s="4"/>
      <c r="AK238" s="4"/>
      <c r="AL238" s="4"/>
      <c r="AM238" s="4"/>
      <c r="AN238" s="4"/>
      <c r="AO238" s="4"/>
      <c r="AP238" s="4"/>
      <c r="AQ238" s="4"/>
      <c r="AR238" s="4"/>
      <c r="AS238" s="7"/>
      <c r="AT238" s="7"/>
      <c r="AU238" s="4"/>
      <c r="AV238" s="4"/>
      <c r="AW238" s="4"/>
      <c r="AX238" s="4"/>
    </row>
    <row r="239" spans="1:57" s="5" customFormat="1" ht="16.2" customHeight="1" x14ac:dyDescent="0.25">
      <c r="A239" s="37" t="s">
        <v>421</v>
      </c>
      <c r="B239" s="17" t="s">
        <v>9</v>
      </c>
      <c r="C239" s="21" t="s">
        <v>422</v>
      </c>
      <c r="D239" s="84">
        <f>+D242+D240+D244</f>
        <v>68951200</v>
      </c>
      <c r="E239" s="84">
        <f t="shared" ref="E239:F239" si="60">+E242+E240+E244</f>
        <v>55262100</v>
      </c>
      <c r="F239" s="84">
        <f t="shared" si="60"/>
        <v>55262100</v>
      </c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110"/>
      <c r="X239" s="4"/>
      <c r="Y239" s="4"/>
      <c r="Z239" s="4"/>
      <c r="AA239" s="4"/>
      <c r="AD239" s="6"/>
      <c r="AE239" s="6"/>
      <c r="AF239" s="6"/>
      <c r="AG239" s="6"/>
      <c r="AH239" s="6"/>
      <c r="AI239" s="6"/>
      <c r="AJ239" s="4"/>
      <c r="AK239" s="4"/>
      <c r="AL239" s="4"/>
      <c r="AM239" s="4"/>
      <c r="AN239" s="4"/>
      <c r="AO239" s="4"/>
      <c r="AP239" s="4"/>
      <c r="AQ239" s="4"/>
      <c r="AR239" s="4"/>
      <c r="AS239" s="7"/>
      <c r="AT239" s="7"/>
      <c r="AU239" s="4"/>
      <c r="AV239" s="4"/>
      <c r="AW239" s="4"/>
      <c r="AX239" s="4"/>
    </row>
    <row r="240" spans="1:57" s="5" customFormat="1" ht="60" customHeight="1" x14ac:dyDescent="0.25">
      <c r="A240" s="37" t="s">
        <v>430</v>
      </c>
      <c r="B240" s="17" t="s">
        <v>9</v>
      </c>
      <c r="C240" s="21" t="s">
        <v>431</v>
      </c>
      <c r="D240" s="84">
        <f>+D241</f>
        <v>55262100</v>
      </c>
      <c r="E240" s="84">
        <f t="shared" ref="E240:F240" si="61">+E241</f>
        <v>55262100</v>
      </c>
      <c r="F240" s="84">
        <f t="shared" si="61"/>
        <v>55262100</v>
      </c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110"/>
      <c r="X240" s="4"/>
      <c r="Y240" s="4"/>
      <c r="Z240" s="4"/>
      <c r="AA240" s="4"/>
      <c r="AD240" s="6"/>
      <c r="AE240" s="6"/>
      <c r="AF240" s="6"/>
      <c r="AG240" s="6"/>
      <c r="AH240" s="6"/>
      <c r="AI240" s="6"/>
      <c r="AJ240" s="4"/>
      <c r="AK240" s="4"/>
      <c r="AL240" s="4"/>
      <c r="AM240" s="4"/>
      <c r="AN240" s="4"/>
      <c r="AO240" s="4"/>
      <c r="AP240" s="4"/>
      <c r="AQ240" s="4"/>
      <c r="AR240" s="4"/>
      <c r="AS240" s="7"/>
      <c r="AT240" s="7"/>
      <c r="AU240" s="4"/>
      <c r="AV240" s="4"/>
      <c r="AW240" s="4"/>
      <c r="AX240" s="4"/>
    </row>
    <row r="241" spans="1:50" s="5" customFormat="1" ht="58.2" customHeight="1" x14ac:dyDescent="0.25">
      <c r="A241" s="37" t="s">
        <v>428</v>
      </c>
      <c r="B241" s="17" t="s">
        <v>297</v>
      </c>
      <c r="C241" s="21" t="s">
        <v>429</v>
      </c>
      <c r="D241" s="84">
        <v>55262100</v>
      </c>
      <c r="E241" s="84">
        <v>55262100</v>
      </c>
      <c r="F241" s="84">
        <v>55262100</v>
      </c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110"/>
      <c r="X241" s="4"/>
      <c r="Y241" s="4"/>
      <c r="Z241" s="4"/>
      <c r="AA241" s="4"/>
      <c r="AD241" s="6"/>
      <c r="AE241" s="6"/>
      <c r="AF241" s="6"/>
      <c r="AG241" s="6"/>
      <c r="AH241" s="6"/>
      <c r="AI241" s="6"/>
      <c r="AJ241" s="4"/>
      <c r="AK241" s="4"/>
      <c r="AL241" s="4"/>
      <c r="AM241" s="4"/>
      <c r="AN241" s="4"/>
      <c r="AO241" s="4"/>
      <c r="AP241" s="4"/>
      <c r="AQ241" s="4"/>
      <c r="AR241" s="4"/>
      <c r="AS241" s="7"/>
      <c r="AT241" s="7"/>
      <c r="AU241" s="4"/>
      <c r="AV241" s="4"/>
      <c r="AW241" s="4"/>
      <c r="AX241" s="4"/>
    </row>
    <row r="242" spans="1:50" s="5" customFormat="1" ht="29.4" customHeight="1" x14ac:dyDescent="0.25">
      <c r="A242" s="37" t="s">
        <v>425</v>
      </c>
      <c r="B242" s="17" t="s">
        <v>9</v>
      </c>
      <c r="C242" s="21" t="s">
        <v>426</v>
      </c>
      <c r="D242" s="84">
        <f>+D243</f>
        <v>10000000</v>
      </c>
      <c r="E242" s="84">
        <f t="shared" ref="E242:F242" si="62">+E243</f>
        <v>0</v>
      </c>
      <c r="F242" s="84">
        <f t="shared" si="62"/>
        <v>0</v>
      </c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110"/>
      <c r="X242" s="4"/>
      <c r="Y242" s="4"/>
      <c r="Z242" s="4"/>
      <c r="AA242" s="4"/>
      <c r="AD242" s="6"/>
      <c r="AE242" s="6"/>
      <c r="AF242" s="6"/>
      <c r="AG242" s="6"/>
      <c r="AH242" s="6"/>
      <c r="AI242" s="6"/>
      <c r="AJ242" s="4"/>
      <c r="AK242" s="4"/>
      <c r="AL242" s="4"/>
      <c r="AM242" s="4"/>
      <c r="AN242" s="4"/>
      <c r="AO242" s="4"/>
      <c r="AP242" s="4"/>
      <c r="AQ242" s="4"/>
      <c r="AR242" s="4"/>
      <c r="AS242" s="7"/>
      <c r="AT242" s="7"/>
      <c r="AU242" s="4"/>
      <c r="AV242" s="4"/>
      <c r="AW242" s="4"/>
      <c r="AX242" s="4"/>
    </row>
    <row r="243" spans="1:50" s="5" customFormat="1" ht="31.2" customHeight="1" x14ac:dyDescent="0.25">
      <c r="A243" s="37" t="s">
        <v>423</v>
      </c>
      <c r="B243" s="17" t="s">
        <v>302</v>
      </c>
      <c r="C243" s="21" t="s">
        <v>424</v>
      </c>
      <c r="D243" s="84">
        <v>10000000</v>
      </c>
      <c r="E243" s="84">
        <v>0</v>
      </c>
      <c r="F243" s="84">
        <v>0</v>
      </c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110"/>
      <c r="X243" s="4"/>
      <c r="Y243" s="4"/>
      <c r="Z243" s="4"/>
      <c r="AA243" s="4"/>
      <c r="AD243" s="6"/>
      <c r="AE243" s="6"/>
      <c r="AF243" s="6"/>
      <c r="AG243" s="6"/>
      <c r="AH243" s="6"/>
      <c r="AI243" s="6"/>
      <c r="AJ243" s="4"/>
      <c r="AK243" s="4"/>
      <c r="AL243" s="4"/>
      <c r="AM243" s="4"/>
      <c r="AN243" s="4"/>
      <c r="AO243" s="4"/>
      <c r="AP243" s="4"/>
      <c r="AQ243" s="4"/>
      <c r="AR243" s="4"/>
      <c r="AS243" s="7"/>
      <c r="AT243" s="7"/>
      <c r="AU243" s="4"/>
      <c r="AV243" s="4"/>
      <c r="AW243" s="4"/>
      <c r="AX243" s="4"/>
    </row>
    <row r="244" spans="1:50" s="5" customFormat="1" ht="20.399999999999999" customHeight="1" x14ac:dyDescent="0.25">
      <c r="A244" s="37" t="s">
        <v>500</v>
      </c>
      <c r="B244" s="17" t="s">
        <v>9</v>
      </c>
      <c r="C244" s="21" t="s">
        <v>501</v>
      </c>
      <c r="D244" s="84">
        <f>+D245</f>
        <v>3689100</v>
      </c>
      <c r="E244" s="84">
        <f t="shared" ref="E244:F244" si="63">+E245</f>
        <v>0</v>
      </c>
      <c r="F244" s="84">
        <f t="shared" si="63"/>
        <v>0</v>
      </c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125"/>
      <c r="X244" s="4"/>
      <c r="Y244" s="4"/>
      <c r="Z244" s="4"/>
      <c r="AA244" s="4"/>
      <c r="AD244" s="6"/>
      <c r="AE244" s="6"/>
      <c r="AF244" s="6"/>
      <c r="AG244" s="6"/>
      <c r="AH244" s="6"/>
      <c r="AI244" s="6"/>
      <c r="AJ244" s="4"/>
      <c r="AK244" s="4"/>
      <c r="AL244" s="4"/>
      <c r="AM244" s="4"/>
      <c r="AN244" s="4"/>
      <c r="AO244" s="4"/>
      <c r="AP244" s="4"/>
      <c r="AQ244" s="4"/>
      <c r="AR244" s="4"/>
      <c r="AS244" s="7"/>
      <c r="AT244" s="7"/>
      <c r="AU244" s="4"/>
      <c r="AV244" s="4"/>
      <c r="AW244" s="4"/>
      <c r="AX244" s="4"/>
    </row>
    <row r="245" spans="1:50" s="5" customFormat="1" ht="70.2" customHeight="1" x14ac:dyDescent="0.25">
      <c r="A245" s="127" t="s">
        <v>502</v>
      </c>
      <c r="B245" s="17" t="s">
        <v>290</v>
      </c>
      <c r="C245" s="21" t="s">
        <v>499</v>
      </c>
      <c r="D245" s="131">
        <v>3689100</v>
      </c>
      <c r="E245" s="84">
        <v>0</v>
      </c>
      <c r="F245" s="84">
        <v>0</v>
      </c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125"/>
      <c r="X245" s="4"/>
      <c r="Y245" s="4"/>
      <c r="Z245" s="4"/>
      <c r="AA245" s="4"/>
      <c r="AD245" s="6"/>
      <c r="AE245" s="6"/>
      <c r="AF245" s="6"/>
      <c r="AG245" s="6"/>
      <c r="AH245" s="6"/>
      <c r="AI245" s="6"/>
      <c r="AJ245" s="4"/>
      <c r="AK245" s="4"/>
      <c r="AL245" s="4"/>
      <c r="AM245" s="4"/>
      <c r="AN245" s="4"/>
      <c r="AO245" s="4"/>
      <c r="AP245" s="4"/>
      <c r="AQ245" s="4"/>
      <c r="AR245" s="4"/>
      <c r="AS245" s="7"/>
      <c r="AT245" s="7"/>
      <c r="AU245" s="4"/>
      <c r="AV245" s="4"/>
      <c r="AW245" s="4"/>
      <c r="AX245" s="4"/>
    </row>
    <row r="246" spans="1:50" s="5" customFormat="1" ht="43.95" customHeight="1" x14ac:dyDescent="0.25">
      <c r="A246" s="77" t="s">
        <v>441</v>
      </c>
      <c r="B246" s="17" t="s">
        <v>9</v>
      </c>
      <c r="C246" s="117" t="s">
        <v>442</v>
      </c>
      <c r="D246" s="84">
        <f>+D247</f>
        <v>133545</v>
      </c>
      <c r="E246" s="84">
        <f t="shared" ref="E246:F248" si="64">+E247</f>
        <v>0</v>
      </c>
      <c r="F246" s="84">
        <f t="shared" si="64"/>
        <v>0</v>
      </c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110"/>
      <c r="X246" s="4"/>
      <c r="Y246" s="4"/>
      <c r="Z246" s="4"/>
      <c r="AA246" s="4"/>
      <c r="AD246" s="6"/>
      <c r="AE246" s="6"/>
      <c r="AF246" s="6"/>
      <c r="AG246" s="6"/>
      <c r="AH246" s="6"/>
      <c r="AI246" s="6"/>
      <c r="AJ246" s="4"/>
      <c r="AK246" s="4"/>
      <c r="AL246" s="4"/>
      <c r="AM246" s="4"/>
      <c r="AN246" s="4"/>
      <c r="AO246" s="4"/>
      <c r="AP246" s="4"/>
      <c r="AQ246" s="4"/>
      <c r="AR246" s="4"/>
      <c r="AS246" s="7"/>
      <c r="AT246" s="7"/>
      <c r="AU246" s="4"/>
      <c r="AV246" s="4"/>
      <c r="AW246" s="4"/>
      <c r="AX246" s="4"/>
    </row>
    <row r="247" spans="1:50" s="5" customFormat="1" ht="73.2" customHeight="1" x14ac:dyDescent="0.25">
      <c r="A247" s="77" t="s">
        <v>443</v>
      </c>
      <c r="B247" s="17" t="s">
        <v>9</v>
      </c>
      <c r="C247" s="117" t="s">
        <v>444</v>
      </c>
      <c r="D247" s="84">
        <f>+D248</f>
        <v>133545</v>
      </c>
      <c r="E247" s="84">
        <f t="shared" si="64"/>
        <v>0</v>
      </c>
      <c r="F247" s="84">
        <f t="shared" si="64"/>
        <v>0</v>
      </c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110"/>
      <c r="X247" s="4"/>
      <c r="Y247" s="4"/>
      <c r="Z247" s="4"/>
      <c r="AA247" s="4"/>
      <c r="AD247" s="6"/>
      <c r="AE247" s="6"/>
      <c r="AF247" s="6"/>
      <c r="AG247" s="6"/>
      <c r="AH247" s="6"/>
      <c r="AI247" s="6"/>
      <c r="AJ247" s="4"/>
      <c r="AK247" s="4"/>
      <c r="AL247" s="4"/>
      <c r="AM247" s="4"/>
      <c r="AN247" s="4"/>
      <c r="AO247" s="4"/>
      <c r="AP247" s="4"/>
      <c r="AQ247" s="4"/>
      <c r="AR247" s="4"/>
      <c r="AS247" s="7"/>
      <c r="AT247" s="7"/>
      <c r="AU247" s="4"/>
      <c r="AV247" s="4"/>
      <c r="AW247" s="4"/>
      <c r="AX247" s="4"/>
    </row>
    <row r="248" spans="1:50" s="5" customFormat="1" ht="66" x14ac:dyDescent="0.25">
      <c r="A248" s="77" t="s">
        <v>445</v>
      </c>
      <c r="B248" s="17" t="s">
        <v>9</v>
      </c>
      <c r="C248" s="117" t="s">
        <v>446</v>
      </c>
      <c r="D248" s="84">
        <f>+D249</f>
        <v>133545</v>
      </c>
      <c r="E248" s="84">
        <f t="shared" si="64"/>
        <v>0</v>
      </c>
      <c r="F248" s="84">
        <f t="shared" si="64"/>
        <v>0</v>
      </c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110"/>
      <c r="X248" s="4"/>
      <c r="Y248" s="4"/>
      <c r="Z248" s="4"/>
      <c r="AA248" s="4"/>
      <c r="AD248" s="6"/>
      <c r="AE248" s="6"/>
      <c r="AF248" s="6"/>
      <c r="AG248" s="6"/>
      <c r="AH248" s="6"/>
      <c r="AI248" s="6"/>
      <c r="AJ248" s="4"/>
      <c r="AK248" s="4"/>
      <c r="AL248" s="4"/>
      <c r="AM248" s="4"/>
      <c r="AN248" s="4"/>
      <c r="AO248" s="4"/>
      <c r="AP248" s="4"/>
      <c r="AQ248" s="4"/>
      <c r="AR248" s="4"/>
      <c r="AS248" s="7"/>
      <c r="AT248" s="7"/>
      <c r="AU248" s="4"/>
      <c r="AV248" s="4"/>
      <c r="AW248" s="4"/>
      <c r="AX248" s="4"/>
    </row>
    <row r="249" spans="1:50" s="5" customFormat="1" ht="31.2" customHeight="1" x14ac:dyDescent="0.25">
      <c r="A249" s="77" t="s">
        <v>447</v>
      </c>
      <c r="B249" s="17" t="s">
        <v>9</v>
      </c>
      <c r="C249" s="118" t="s">
        <v>448</v>
      </c>
      <c r="D249" s="84">
        <f>+D250+D251</f>
        <v>133545</v>
      </c>
      <c r="E249" s="84">
        <f>+E250+E251</f>
        <v>0</v>
      </c>
      <c r="F249" s="84">
        <f>+F250+F251</f>
        <v>0</v>
      </c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110"/>
      <c r="X249" s="4"/>
      <c r="Y249" s="4"/>
      <c r="Z249" s="4"/>
      <c r="AA249" s="4"/>
      <c r="AD249" s="6"/>
      <c r="AE249" s="6"/>
      <c r="AF249" s="6"/>
      <c r="AG249" s="6"/>
      <c r="AH249" s="6"/>
      <c r="AI249" s="6"/>
      <c r="AJ249" s="4"/>
      <c r="AK249" s="4"/>
      <c r="AL249" s="4"/>
      <c r="AM249" s="4"/>
      <c r="AN249" s="4"/>
      <c r="AO249" s="4"/>
      <c r="AP249" s="4"/>
      <c r="AQ249" s="4"/>
      <c r="AR249" s="4"/>
      <c r="AS249" s="7"/>
      <c r="AT249" s="7"/>
      <c r="AU249" s="4"/>
      <c r="AV249" s="4"/>
      <c r="AW249" s="4"/>
      <c r="AX249" s="4"/>
    </row>
    <row r="250" spans="1:50" s="5" customFormat="1" ht="31.2" customHeight="1" x14ac:dyDescent="0.25">
      <c r="A250" s="77" t="s">
        <v>449</v>
      </c>
      <c r="B250" s="17" t="s">
        <v>239</v>
      </c>
      <c r="C250" s="117" t="s">
        <v>450</v>
      </c>
      <c r="D250" s="84">
        <f>70000+32000</f>
        <v>102000</v>
      </c>
      <c r="E250" s="84">
        <v>0</v>
      </c>
      <c r="F250" s="84">
        <v>0</v>
      </c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110"/>
      <c r="X250" s="4"/>
      <c r="Y250" s="4"/>
      <c r="Z250" s="4"/>
      <c r="AA250" s="4"/>
      <c r="AD250" s="6"/>
      <c r="AE250" s="6"/>
      <c r="AF250" s="6"/>
      <c r="AG250" s="6"/>
      <c r="AH250" s="6"/>
      <c r="AI250" s="6"/>
      <c r="AJ250" s="4"/>
      <c r="AK250" s="4"/>
      <c r="AL250" s="4"/>
      <c r="AM250" s="4"/>
      <c r="AN250" s="4"/>
      <c r="AO250" s="4"/>
      <c r="AP250" s="4"/>
      <c r="AQ250" s="4"/>
      <c r="AR250" s="4"/>
      <c r="AS250" s="7"/>
      <c r="AT250" s="7"/>
      <c r="AU250" s="4"/>
      <c r="AV250" s="4"/>
      <c r="AW250" s="4"/>
      <c r="AX250" s="4"/>
    </row>
    <row r="251" spans="1:50" s="5" customFormat="1" ht="30.6" customHeight="1" x14ac:dyDescent="0.25">
      <c r="A251" s="77" t="s">
        <v>449</v>
      </c>
      <c r="B251" s="17" t="s">
        <v>95</v>
      </c>
      <c r="C251" s="117" t="s">
        <v>450</v>
      </c>
      <c r="D251" s="84">
        <f>30000+1545</f>
        <v>31545</v>
      </c>
      <c r="E251" s="84">
        <v>0</v>
      </c>
      <c r="F251" s="84">
        <v>0</v>
      </c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110"/>
      <c r="X251" s="4"/>
      <c r="Y251" s="4"/>
      <c r="Z251" s="4"/>
      <c r="AA251" s="4"/>
      <c r="AD251" s="6"/>
      <c r="AE251" s="6"/>
      <c r="AF251" s="6"/>
      <c r="AG251" s="6"/>
      <c r="AH251" s="6"/>
      <c r="AI251" s="6"/>
      <c r="AJ251" s="4"/>
      <c r="AK251" s="4"/>
      <c r="AL251" s="4"/>
      <c r="AM251" s="4"/>
      <c r="AN251" s="4"/>
      <c r="AO251" s="4"/>
      <c r="AP251" s="4"/>
      <c r="AQ251" s="4"/>
      <c r="AR251" s="4"/>
      <c r="AS251" s="7"/>
      <c r="AT251" s="7"/>
      <c r="AU251" s="4"/>
      <c r="AV251" s="4"/>
      <c r="AW251" s="4"/>
      <c r="AX251" s="4"/>
    </row>
    <row r="252" spans="1:50" s="5" customFormat="1" ht="33" customHeight="1" x14ac:dyDescent="0.25">
      <c r="A252" s="77" t="s">
        <v>451</v>
      </c>
      <c r="B252" s="17" t="s">
        <v>9</v>
      </c>
      <c r="C252" s="117" t="s">
        <v>452</v>
      </c>
      <c r="D252" s="84">
        <f>+D253</f>
        <v>-2445365.52</v>
      </c>
      <c r="E252" s="84">
        <f>+E253</f>
        <v>0</v>
      </c>
      <c r="F252" s="84">
        <f>+F253</f>
        <v>0</v>
      </c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110"/>
      <c r="X252" s="4"/>
      <c r="Y252" s="4"/>
      <c r="Z252" s="4"/>
      <c r="AA252" s="4"/>
      <c r="AD252" s="6"/>
      <c r="AE252" s="6"/>
      <c r="AF252" s="6"/>
      <c r="AG252" s="6"/>
      <c r="AH252" s="6"/>
      <c r="AI252" s="6"/>
      <c r="AJ252" s="4"/>
      <c r="AK252" s="4"/>
      <c r="AL252" s="4"/>
      <c r="AM252" s="4"/>
      <c r="AN252" s="4"/>
      <c r="AO252" s="4"/>
      <c r="AP252" s="4"/>
      <c r="AQ252" s="4"/>
      <c r="AR252" s="4"/>
      <c r="AS252" s="7"/>
      <c r="AT252" s="7"/>
      <c r="AU252" s="4"/>
      <c r="AV252" s="4"/>
      <c r="AW252" s="4"/>
      <c r="AX252" s="4"/>
    </row>
    <row r="253" spans="1:50" s="5" customFormat="1" ht="40.950000000000003" customHeight="1" x14ac:dyDescent="0.25">
      <c r="A253" s="77" t="s">
        <v>453</v>
      </c>
      <c r="B253" s="17" t="s">
        <v>9</v>
      </c>
      <c r="C253" s="117" t="s">
        <v>454</v>
      </c>
      <c r="D253" s="84">
        <f>+D254+D255+D256+D257+D258</f>
        <v>-2445365.52</v>
      </c>
      <c r="E253" s="84">
        <f>+E254+E255+E256+E257+E258</f>
        <v>0</v>
      </c>
      <c r="F253" s="84">
        <f>+F254+F255+F256+F257+F258</f>
        <v>0</v>
      </c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110"/>
      <c r="X253" s="4"/>
      <c r="Y253" s="4"/>
      <c r="Z253" s="4"/>
      <c r="AA253" s="4"/>
      <c r="AD253" s="6"/>
      <c r="AE253" s="6"/>
      <c r="AF253" s="6"/>
      <c r="AG253" s="6"/>
      <c r="AH253" s="6"/>
      <c r="AI253" s="6"/>
      <c r="AJ253" s="4"/>
      <c r="AK253" s="4"/>
      <c r="AL253" s="4"/>
      <c r="AM253" s="4"/>
      <c r="AN253" s="4"/>
      <c r="AO253" s="4"/>
      <c r="AP253" s="4"/>
      <c r="AQ253" s="4"/>
      <c r="AR253" s="4"/>
      <c r="AS253" s="7"/>
      <c r="AT253" s="7"/>
      <c r="AU253" s="4"/>
      <c r="AV253" s="4"/>
      <c r="AW253" s="4"/>
      <c r="AX253" s="4"/>
    </row>
    <row r="254" spans="1:50" s="5" customFormat="1" ht="40.950000000000003" customHeight="1" x14ac:dyDescent="0.25">
      <c r="A254" s="119" t="s">
        <v>455</v>
      </c>
      <c r="B254" s="17" t="s">
        <v>239</v>
      </c>
      <c r="C254" s="120" t="s">
        <v>456</v>
      </c>
      <c r="D254" s="84">
        <f>-70000-32000</f>
        <v>-102000</v>
      </c>
      <c r="E254" s="84">
        <v>0</v>
      </c>
      <c r="F254" s="84">
        <v>0</v>
      </c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110"/>
      <c r="X254" s="4"/>
      <c r="Y254" s="4"/>
      <c r="Z254" s="4"/>
      <c r="AA254" s="4"/>
      <c r="AD254" s="6"/>
      <c r="AE254" s="6"/>
      <c r="AF254" s="6"/>
      <c r="AG254" s="6"/>
      <c r="AH254" s="6"/>
      <c r="AI254" s="6"/>
      <c r="AJ254" s="4"/>
      <c r="AK254" s="4"/>
      <c r="AL254" s="4"/>
      <c r="AM254" s="4"/>
      <c r="AN254" s="4"/>
      <c r="AO254" s="4"/>
      <c r="AP254" s="4"/>
      <c r="AQ254" s="4"/>
      <c r="AR254" s="4"/>
      <c r="AS254" s="7"/>
      <c r="AT254" s="7"/>
      <c r="AU254" s="4"/>
      <c r="AV254" s="4"/>
      <c r="AW254" s="4"/>
      <c r="AX254" s="4"/>
    </row>
    <row r="255" spans="1:50" s="5" customFormat="1" ht="46.8" customHeight="1" x14ac:dyDescent="0.25">
      <c r="A255" s="119" t="s">
        <v>457</v>
      </c>
      <c r="B255" s="17" t="s">
        <v>318</v>
      </c>
      <c r="C255" s="120" t="s">
        <v>458</v>
      </c>
      <c r="D255" s="84">
        <f>-1952061.22-251823</f>
        <v>-2203884.2199999997</v>
      </c>
      <c r="E255" s="84">
        <v>0</v>
      </c>
      <c r="F255" s="84">
        <v>0</v>
      </c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110"/>
      <c r="X255" s="4"/>
      <c r="Y255" s="4"/>
      <c r="Z255" s="4"/>
      <c r="AA255" s="4"/>
      <c r="AD255" s="6"/>
      <c r="AE255" s="6"/>
      <c r="AF255" s="6"/>
      <c r="AG255" s="6"/>
      <c r="AH255" s="6"/>
      <c r="AI255" s="6"/>
      <c r="AJ255" s="4"/>
      <c r="AK255" s="4"/>
      <c r="AL255" s="4"/>
      <c r="AM255" s="4"/>
      <c r="AN255" s="4"/>
      <c r="AO255" s="4"/>
      <c r="AP255" s="4"/>
      <c r="AQ255" s="4"/>
      <c r="AR255" s="4"/>
      <c r="AS255" s="7"/>
      <c r="AT255" s="7"/>
      <c r="AU255" s="4"/>
      <c r="AV255" s="4"/>
      <c r="AW255" s="4"/>
      <c r="AX255" s="4"/>
    </row>
    <row r="256" spans="1:50" s="5" customFormat="1" ht="45.6" customHeight="1" x14ac:dyDescent="0.25">
      <c r="A256" s="119" t="s">
        <v>459</v>
      </c>
      <c r="B256" s="17" t="s">
        <v>297</v>
      </c>
      <c r="C256" s="120" t="s">
        <v>460</v>
      </c>
      <c r="D256" s="84">
        <f>-18345-3906.29-14808.63-55708.61-936-8334.57</f>
        <v>-102039.1</v>
      </c>
      <c r="E256" s="84">
        <v>0</v>
      </c>
      <c r="F256" s="84">
        <v>0</v>
      </c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110"/>
      <c r="X256" s="4"/>
      <c r="Y256" s="4"/>
      <c r="Z256" s="4"/>
      <c r="AA256" s="4"/>
      <c r="AD256" s="6"/>
      <c r="AE256" s="6"/>
      <c r="AF256" s="6"/>
      <c r="AG256" s="6"/>
      <c r="AH256" s="6"/>
      <c r="AI256" s="6"/>
      <c r="AJ256" s="4"/>
      <c r="AK256" s="4"/>
      <c r="AL256" s="4"/>
      <c r="AM256" s="4"/>
      <c r="AN256" s="4"/>
      <c r="AO256" s="4"/>
      <c r="AP256" s="4"/>
      <c r="AQ256" s="4"/>
      <c r="AR256" s="4"/>
      <c r="AS256" s="7"/>
      <c r="AT256" s="7"/>
      <c r="AU256" s="4"/>
      <c r="AV256" s="4"/>
      <c r="AW256" s="4"/>
      <c r="AX256" s="4"/>
    </row>
    <row r="257" spans="1:50" s="5" customFormat="1" ht="46.2" customHeight="1" x14ac:dyDescent="0.25">
      <c r="A257" s="119" t="s">
        <v>459</v>
      </c>
      <c r="B257" s="17" t="s">
        <v>239</v>
      </c>
      <c r="C257" s="120" t="s">
        <v>460</v>
      </c>
      <c r="D257" s="84">
        <f>-0.5-252-5445.7</f>
        <v>-5698.2</v>
      </c>
      <c r="E257" s="84">
        <v>0</v>
      </c>
      <c r="F257" s="84">
        <v>0</v>
      </c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110"/>
      <c r="X257" s="4"/>
      <c r="Y257" s="4"/>
      <c r="Z257" s="4"/>
      <c r="AA257" s="4"/>
      <c r="AD257" s="6"/>
      <c r="AE257" s="6"/>
      <c r="AF257" s="6"/>
      <c r="AG257" s="6"/>
      <c r="AH257" s="6"/>
      <c r="AI257" s="6"/>
      <c r="AJ257" s="4"/>
      <c r="AK257" s="4"/>
      <c r="AL257" s="4"/>
      <c r="AM257" s="4"/>
      <c r="AN257" s="4"/>
      <c r="AO257" s="4"/>
      <c r="AP257" s="4"/>
      <c r="AQ257" s="4"/>
      <c r="AR257" s="4"/>
      <c r="AS257" s="7"/>
      <c r="AT257" s="7"/>
      <c r="AU257" s="4"/>
      <c r="AV257" s="4"/>
      <c r="AW257" s="4"/>
      <c r="AX257" s="4"/>
    </row>
    <row r="258" spans="1:50" s="5" customFormat="1" ht="43.2" customHeight="1" x14ac:dyDescent="0.25">
      <c r="A258" s="119" t="s">
        <v>459</v>
      </c>
      <c r="B258" s="17" t="s">
        <v>95</v>
      </c>
      <c r="C258" s="120" t="s">
        <v>460</v>
      </c>
      <c r="D258" s="84">
        <f>-199-30000-1545</f>
        <v>-31744</v>
      </c>
      <c r="E258" s="84">
        <v>0</v>
      </c>
      <c r="F258" s="84">
        <v>0</v>
      </c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110"/>
      <c r="X258" s="4"/>
      <c r="Y258" s="4"/>
      <c r="Z258" s="4"/>
      <c r="AA258" s="4"/>
      <c r="AD258" s="6"/>
      <c r="AE258" s="6"/>
      <c r="AF258" s="6"/>
      <c r="AG258" s="6"/>
      <c r="AH258" s="6"/>
      <c r="AI258" s="6"/>
      <c r="AJ258" s="4"/>
      <c r="AK258" s="4"/>
      <c r="AL258" s="4"/>
      <c r="AM258" s="4"/>
      <c r="AN258" s="4"/>
      <c r="AO258" s="4"/>
      <c r="AP258" s="4"/>
      <c r="AQ258" s="4"/>
      <c r="AR258" s="4"/>
      <c r="AS258" s="7"/>
      <c r="AT258" s="7"/>
      <c r="AU258" s="4"/>
      <c r="AV258" s="4"/>
      <c r="AW258" s="4"/>
      <c r="AX258" s="4"/>
    </row>
    <row r="259" spans="1:50" s="7" customFormat="1" ht="21" customHeight="1" x14ac:dyDescent="0.25">
      <c r="A259" s="16" t="s">
        <v>357</v>
      </c>
      <c r="B259" s="17"/>
      <c r="C259" s="21"/>
      <c r="D259" s="19">
        <f>+D9+D179</f>
        <v>2980029252.3000002</v>
      </c>
      <c r="E259" s="19">
        <f>+E9+E179</f>
        <v>2721551654</v>
      </c>
      <c r="F259" s="19">
        <f>+F9+F179</f>
        <v>2656339744.9200001</v>
      </c>
      <c r="W259" s="66"/>
      <c r="AD259" s="6"/>
      <c r="AE259" s="67"/>
      <c r="AF259" s="6"/>
      <c r="AG259" s="6"/>
      <c r="AH259" s="6"/>
      <c r="AI259" s="6"/>
    </row>
    <row r="260" spans="1:50" s="85" customFormat="1" ht="31.2" customHeight="1" x14ac:dyDescent="0.25">
      <c r="A260" s="16" t="s">
        <v>358</v>
      </c>
      <c r="B260" s="17" t="s">
        <v>9</v>
      </c>
      <c r="C260" s="21" t="s">
        <v>359</v>
      </c>
      <c r="D260" s="130">
        <f>+D261+D272+D266</f>
        <v>75903457.609999835</v>
      </c>
      <c r="E260" s="130">
        <f>+E261+E272+E266</f>
        <v>24101114.000000007</v>
      </c>
      <c r="F260" s="130">
        <f>+F261+F272+F266</f>
        <v>46984530.999999978</v>
      </c>
      <c r="U260" s="86"/>
      <c r="V260" s="86"/>
      <c r="W260" s="87"/>
      <c r="X260" s="86"/>
      <c r="Y260" s="86"/>
      <c r="AD260" s="88"/>
      <c r="AE260" s="88"/>
      <c r="AF260" s="88"/>
      <c r="AG260" s="88"/>
      <c r="AH260" s="88"/>
      <c r="AI260" s="88"/>
    </row>
    <row r="261" spans="1:50" s="89" customFormat="1" ht="18" customHeight="1" x14ac:dyDescent="0.25">
      <c r="A261" s="16" t="s">
        <v>360</v>
      </c>
      <c r="B261" s="17" t="s">
        <v>9</v>
      </c>
      <c r="C261" s="21" t="s">
        <v>361</v>
      </c>
      <c r="D261" s="130">
        <f>+D262+D264</f>
        <v>105667423.91</v>
      </c>
      <c r="E261" s="130">
        <f>+E262+E264</f>
        <v>46283215.710000008</v>
      </c>
      <c r="F261" s="130">
        <f>+F262+F264</f>
        <v>56159632.709999979</v>
      </c>
      <c r="G261" s="86"/>
      <c r="H261" s="86"/>
      <c r="I261" s="86"/>
      <c r="J261" s="86"/>
      <c r="K261" s="86"/>
      <c r="L261" s="86"/>
      <c r="M261" s="86"/>
      <c r="N261" s="86"/>
      <c r="O261" s="86"/>
      <c r="P261" s="86"/>
      <c r="Q261" s="86"/>
      <c r="R261" s="86"/>
      <c r="S261" s="86"/>
      <c r="T261" s="86"/>
      <c r="U261" s="86"/>
      <c r="V261" s="86"/>
      <c r="W261" s="87"/>
      <c r="X261" s="86"/>
      <c r="Y261" s="86"/>
      <c r="Z261" s="86"/>
      <c r="AA261" s="86"/>
      <c r="AD261" s="90"/>
      <c r="AE261" s="90"/>
      <c r="AF261" s="90"/>
      <c r="AG261" s="90"/>
      <c r="AH261" s="90"/>
      <c r="AI261" s="90"/>
      <c r="AJ261" s="86"/>
      <c r="AK261" s="86"/>
      <c r="AL261" s="86"/>
      <c r="AM261" s="86"/>
      <c r="AN261" s="86"/>
      <c r="AO261" s="86"/>
      <c r="AP261" s="86"/>
      <c r="AQ261" s="86"/>
      <c r="AR261" s="86"/>
      <c r="AS261" s="91"/>
      <c r="AT261" s="91"/>
      <c r="AU261" s="86"/>
      <c r="AV261" s="86"/>
      <c r="AW261" s="86"/>
      <c r="AX261" s="86"/>
    </row>
    <row r="262" spans="1:50" s="86" customFormat="1" ht="30" customHeight="1" x14ac:dyDescent="0.25">
      <c r="A262" s="16" t="s">
        <v>362</v>
      </c>
      <c r="B262" s="17" t="s">
        <v>9</v>
      </c>
      <c r="C262" s="21" t="s">
        <v>363</v>
      </c>
      <c r="D262" s="130">
        <f>+D263</f>
        <v>105667423.91</v>
      </c>
      <c r="E262" s="130">
        <f>+E263</f>
        <v>311950639.62</v>
      </c>
      <c r="F262" s="130">
        <f>+F263</f>
        <v>368110272.32999998</v>
      </c>
      <c r="W262" s="87"/>
      <c r="AD262" s="144"/>
      <c r="AE262" s="144"/>
      <c r="AF262" s="144"/>
      <c r="AG262" s="144"/>
      <c r="AH262" s="144"/>
      <c r="AI262" s="144"/>
      <c r="AJ262" s="144"/>
      <c r="AK262" s="144"/>
      <c r="AL262" s="144"/>
    </row>
    <row r="263" spans="1:50" s="85" customFormat="1" ht="31.95" customHeight="1" x14ac:dyDescent="0.25">
      <c r="A263" s="16" t="s">
        <v>364</v>
      </c>
      <c r="B263" s="17" t="s">
        <v>290</v>
      </c>
      <c r="C263" s="21" t="s">
        <v>365</v>
      </c>
      <c r="D263" s="130">
        <v>105667423.91</v>
      </c>
      <c r="E263" s="130">
        <v>311950639.62</v>
      </c>
      <c r="F263" s="130">
        <v>368110272.32999998</v>
      </c>
      <c r="U263" s="86"/>
      <c r="V263" s="86"/>
      <c r="W263" s="87"/>
      <c r="X263" s="86"/>
      <c r="Y263" s="86"/>
      <c r="AD263" s="92"/>
      <c r="AE263" s="92"/>
      <c r="AF263" s="93"/>
      <c r="AG263" s="92"/>
      <c r="AH263" s="94"/>
      <c r="AI263" s="94"/>
      <c r="AJ263" s="92"/>
      <c r="AK263" s="94"/>
      <c r="AL263" s="94"/>
      <c r="AM263" s="95"/>
      <c r="AN263" s="95"/>
      <c r="AQ263" s="95"/>
      <c r="AR263" s="95"/>
    </row>
    <row r="264" spans="1:50" s="85" customFormat="1" ht="30" customHeight="1" x14ac:dyDescent="0.25">
      <c r="A264" s="72" t="s">
        <v>366</v>
      </c>
      <c r="B264" s="73" t="s">
        <v>9</v>
      </c>
      <c r="C264" s="132" t="s">
        <v>367</v>
      </c>
      <c r="D264" s="130">
        <f>+D265</f>
        <v>0</v>
      </c>
      <c r="E264" s="130">
        <f>+E265</f>
        <v>-265667423.91</v>
      </c>
      <c r="F264" s="130">
        <f>+F265</f>
        <v>-311950639.62</v>
      </c>
      <c r="U264" s="86"/>
      <c r="V264" s="86"/>
      <c r="W264" s="87"/>
      <c r="X264" s="86"/>
      <c r="Y264" s="86"/>
      <c r="AD264" s="88"/>
      <c r="AE264" s="88"/>
      <c r="AF264" s="88"/>
      <c r="AG264" s="88"/>
      <c r="AH264" s="88"/>
      <c r="AI264" s="88"/>
    </row>
    <row r="265" spans="1:50" s="85" customFormat="1" ht="32.4" customHeight="1" x14ac:dyDescent="0.25">
      <c r="A265" s="72" t="s">
        <v>368</v>
      </c>
      <c r="B265" s="73" t="s">
        <v>290</v>
      </c>
      <c r="C265" s="132" t="s">
        <v>369</v>
      </c>
      <c r="D265" s="130">
        <v>0</v>
      </c>
      <c r="E265" s="130">
        <v>-265667423.91</v>
      </c>
      <c r="F265" s="130">
        <v>-311950639.62</v>
      </c>
      <c r="U265" s="86"/>
      <c r="V265" s="86"/>
      <c r="W265" s="87"/>
      <c r="X265" s="86"/>
      <c r="Y265" s="86"/>
      <c r="AD265" s="96"/>
      <c r="AE265" s="96"/>
      <c r="AF265" s="94"/>
      <c r="AG265" s="96"/>
      <c r="AH265" s="94"/>
      <c r="AI265" s="94"/>
      <c r="AJ265" s="96"/>
      <c r="AK265" s="94"/>
      <c r="AL265" s="94"/>
    </row>
    <row r="266" spans="1:50" s="85" customFormat="1" ht="26.4" x14ac:dyDescent="0.25">
      <c r="A266" s="121" t="s">
        <v>370</v>
      </c>
      <c r="B266" s="17" t="s">
        <v>9</v>
      </c>
      <c r="C266" s="122" t="s">
        <v>371</v>
      </c>
      <c r="D266" s="130">
        <f>+D267</f>
        <v>-43725101.710000001</v>
      </c>
      <c r="E266" s="130">
        <f>+E267</f>
        <v>-22182101.710000001</v>
      </c>
      <c r="F266" s="130">
        <f>+F267</f>
        <v>-9175101.7100000009</v>
      </c>
      <c r="U266" s="86"/>
      <c r="V266" s="86"/>
      <c r="W266" s="87"/>
      <c r="X266" s="86"/>
      <c r="Y266" s="86"/>
      <c r="AD266" s="88"/>
      <c r="AE266" s="88"/>
      <c r="AF266" s="88"/>
      <c r="AG266" s="88"/>
      <c r="AH266" s="88"/>
      <c r="AI266" s="88"/>
    </row>
    <row r="267" spans="1:50" s="85" customFormat="1" ht="26.4" x14ac:dyDescent="0.25">
      <c r="A267" s="121" t="s">
        <v>372</v>
      </c>
      <c r="B267" s="17" t="s">
        <v>9</v>
      </c>
      <c r="C267" s="122" t="s">
        <v>373</v>
      </c>
      <c r="D267" s="130">
        <f>+D270+D268</f>
        <v>-43725101.710000001</v>
      </c>
      <c r="E267" s="130">
        <f>+E270+E268</f>
        <v>-22182101.710000001</v>
      </c>
      <c r="F267" s="130">
        <f>+F270+F268</f>
        <v>-9175101.7100000009</v>
      </c>
      <c r="U267" s="86"/>
      <c r="V267" s="86"/>
      <c r="W267" s="87"/>
      <c r="X267" s="86"/>
      <c r="Y267" s="86"/>
      <c r="AD267" s="88"/>
      <c r="AE267" s="88"/>
      <c r="AF267" s="88"/>
      <c r="AG267" s="88"/>
      <c r="AH267" s="88"/>
      <c r="AI267" s="88"/>
    </row>
    <row r="268" spans="1:50" s="85" customFormat="1" ht="39.6" hidden="1" x14ac:dyDescent="0.25">
      <c r="A268" s="121" t="s">
        <v>374</v>
      </c>
      <c r="B268" s="17" t="s">
        <v>9</v>
      </c>
      <c r="C268" s="122" t="s">
        <v>375</v>
      </c>
      <c r="D268" s="130">
        <f>+D269</f>
        <v>0</v>
      </c>
      <c r="E268" s="130">
        <f>+E269</f>
        <v>0</v>
      </c>
      <c r="F268" s="130">
        <f>+F269</f>
        <v>0</v>
      </c>
      <c r="U268" s="86"/>
      <c r="V268" s="86"/>
      <c r="W268" s="86"/>
      <c r="X268" s="86"/>
      <c r="Y268" s="86"/>
      <c r="AD268" s="88"/>
      <c r="AE268" s="88"/>
      <c r="AF268" s="88"/>
      <c r="AG268" s="88"/>
      <c r="AH268" s="88"/>
      <c r="AI268" s="88"/>
    </row>
    <row r="269" spans="1:50" s="85" customFormat="1" ht="39.6" hidden="1" x14ac:dyDescent="0.25">
      <c r="A269" s="121" t="s">
        <v>404</v>
      </c>
      <c r="B269" s="17" t="s">
        <v>290</v>
      </c>
      <c r="C269" s="122" t="s">
        <v>376</v>
      </c>
      <c r="D269" s="130"/>
      <c r="E269" s="130"/>
      <c r="F269" s="130"/>
      <c r="U269" s="86"/>
      <c r="V269" s="86"/>
      <c r="W269" s="86"/>
      <c r="X269" s="86"/>
      <c r="Y269" s="86"/>
      <c r="AD269" s="88"/>
      <c r="AE269" s="88"/>
      <c r="AF269" s="88"/>
      <c r="AG269" s="88"/>
      <c r="AH269" s="88"/>
      <c r="AI269" s="88"/>
    </row>
    <row r="270" spans="1:50" s="85" customFormat="1" ht="48.6" customHeight="1" x14ac:dyDescent="0.25">
      <c r="A270" s="46" t="s">
        <v>377</v>
      </c>
      <c r="B270" s="123" t="s">
        <v>9</v>
      </c>
      <c r="C270" s="124" t="s">
        <v>378</v>
      </c>
      <c r="D270" s="130">
        <f>+D271</f>
        <v>-43725101.710000001</v>
      </c>
      <c r="E270" s="130">
        <f>+E271</f>
        <v>-22182101.710000001</v>
      </c>
      <c r="F270" s="130">
        <f>+F271</f>
        <v>-9175101.7100000009</v>
      </c>
      <c r="U270" s="86"/>
      <c r="V270" s="86"/>
      <c r="W270" s="87"/>
      <c r="X270" s="86"/>
      <c r="Y270" s="86"/>
      <c r="AD270" s="88"/>
      <c r="AE270" s="88"/>
      <c r="AF270" s="88"/>
      <c r="AG270" s="88"/>
      <c r="AH270" s="88"/>
      <c r="AI270" s="88"/>
    </row>
    <row r="271" spans="1:50" s="85" customFormat="1" ht="42.6" customHeight="1" x14ac:dyDescent="0.25">
      <c r="A271" s="46" t="s">
        <v>405</v>
      </c>
      <c r="B271" s="17" t="s">
        <v>290</v>
      </c>
      <c r="C271" s="124" t="s">
        <v>379</v>
      </c>
      <c r="D271" s="130">
        <v>-43725101.710000001</v>
      </c>
      <c r="E271" s="130">
        <v>-22182101.710000001</v>
      </c>
      <c r="F271" s="130">
        <v>-9175101.7100000009</v>
      </c>
      <c r="U271" s="86"/>
      <c r="V271" s="86"/>
      <c r="W271" s="87"/>
      <c r="X271" s="86"/>
      <c r="Y271" s="86"/>
      <c r="AD271" s="92"/>
      <c r="AE271" s="92"/>
      <c r="AF271" s="93"/>
      <c r="AG271" s="92"/>
      <c r="AH271" s="92"/>
      <c r="AI271" s="93"/>
      <c r="AJ271" s="92"/>
      <c r="AK271" s="92"/>
      <c r="AL271" s="93"/>
    </row>
    <row r="272" spans="1:50" s="86" customFormat="1" ht="21.6" customHeight="1" x14ac:dyDescent="0.25">
      <c r="A272" s="16" t="s">
        <v>380</v>
      </c>
      <c r="B272" s="17" t="s">
        <v>9</v>
      </c>
      <c r="C272" s="21" t="s">
        <v>381</v>
      </c>
      <c r="D272" s="130">
        <f>D277+D273</f>
        <v>13961135.409999847</v>
      </c>
      <c r="E272" s="130">
        <f>E277+E273</f>
        <v>0</v>
      </c>
      <c r="F272" s="130">
        <f>F277+F273</f>
        <v>0</v>
      </c>
      <c r="W272" s="87"/>
      <c r="AD272" s="90"/>
      <c r="AE272" s="90"/>
      <c r="AF272" s="90"/>
      <c r="AG272" s="90"/>
      <c r="AH272" s="90"/>
      <c r="AI272" s="90"/>
    </row>
    <row r="273" spans="1:50" s="86" customFormat="1" ht="16.2" customHeight="1" x14ac:dyDescent="0.25">
      <c r="A273" s="16" t="s">
        <v>382</v>
      </c>
      <c r="B273" s="17" t="s">
        <v>9</v>
      </c>
      <c r="C273" s="21" t="s">
        <v>383</v>
      </c>
      <c r="D273" s="130">
        <f>D274</f>
        <v>-3085696676.21</v>
      </c>
      <c r="E273" s="130">
        <f>E274</f>
        <v>-3033502293.6199999</v>
      </c>
      <c r="F273" s="130">
        <f>F274</f>
        <v>-3024450017.25</v>
      </c>
      <c r="W273" s="87"/>
      <c r="AD273" s="90"/>
      <c r="AE273" s="90"/>
      <c r="AF273" s="90"/>
      <c r="AG273" s="90"/>
      <c r="AH273" s="90"/>
      <c r="AI273" s="90"/>
    </row>
    <row r="274" spans="1:50" s="86" customFormat="1" ht="19.2" customHeight="1" x14ac:dyDescent="0.25">
      <c r="A274" s="16" t="s">
        <v>384</v>
      </c>
      <c r="B274" s="17" t="s">
        <v>9</v>
      </c>
      <c r="C274" s="21" t="s">
        <v>385</v>
      </c>
      <c r="D274" s="130">
        <f>+D275</f>
        <v>-3085696676.21</v>
      </c>
      <c r="E274" s="130">
        <f>+E275</f>
        <v>-3033502293.6199999</v>
      </c>
      <c r="F274" s="130">
        <f>+F275</f>
        <v>-3024450017.25</v>
      </c>
      <c r="W274" s="87"/>
      <c r="AD274" s="90"/>
      <c r="AE274" s="90"/>
      <c r="AF274" s="90"/>
      <c r="AG274" s="90"/>
      <c r="AH274" s="90"/>
      <c r="AI274" s="90"/>
    </row>
    <row r="275" spans="1:50" s="85" customFormat="1" ht="19.2" customHeight="1" x14ac:dyDescent="0.25">
      <c r="A275" s="16" t="s">
        <v>386</v>
      </c>
      <c r="B275" s="17" t="s">
        <v>9</v>
      </c>
      <c r="C275" s="21" t="s">
        <v>387</v>
      </c>
      <c r="D275" s="130">
        <f>D276</f>
        <v>-3085696676.21</v>
      </c>
      <c r="E275" s="130">
        <f>E276</f>
        <v>-3033502293.6199999</v>
      </c>
      <c r="F275" s="130">
        <f>F276</f>
        <v>-3024450017.25</v>
      </c>
      <c r="U275" s="86"/>
      <c r="V275" s="86"/>
      <c r="W275" s="87"/>
      <c r="X275" s="86"/>
      <c r="Y275" s="86"/>
      <c r="AD275" s="88"/>
      <c r="AE275" s="88"/>
      <c r="AF275" s="88"/>
      <c r="AG275" s="88"/>
      <c r="AH275" s="88"/>
      <c r="AI275" s="88"/>
    </row>
    <row r="276" spans="1:50" s="86" customFormat="1" ht="28.95" customHeight="1" x14ac:dyDescent="0.25">
      <c r="A276" s="16" t="s">
        <v>388</v>
      </c>
      <c r="B276" s="17" t="s">
        <v>9</v>
      </c>
      <c r="C276" s="21" t="s">
        <v>389</v>
      </c>
      <c r="D276" s="130">
        <v>-3085696676.21</v>
      </c>
      <c r="E276" s="130">
        <v>-3033502293.6199999</v>
      </c>
      <c r="F276" s="130">
        <v>-3024450017.25</v>
      </c>
      <c r="W276" s="87"/>
      <c r="AD276" s="92"/>
      <c r="AE276" s="94"/>
      <c r="AF276" s="94"/>
      <c r="AG276" s="92"/>
      <c r="AH276" s="94"/>
      <c r="AI276" s="94"/>
      <c r="AJ276" s="92"/>
      <c r="AK276" s="94"/>
      <c r="AL276" s="94"/>
    </row>
    <row r="277" spans="1:50" s="86" customFormat="1" ht="16.95" customHeight="1" x14ac:dyDescent="0.25">
      <c r="A277" s="16" t="s">
        <v>390</v>
      </c>
      <c r="B277" s="17" t="s">
        <v>9</v>
      </c>
      <c r="C277" s="21" t="s">
        <v>391</v>
      </c>
      <c r="D277" s="130">
        <f t="shared" ref="D277:F279" si="65">D278</f>
        <v>3099657811.6199999</v>
      </c>
      <c r="E277" s="130">
        <f t="shared" si="65"/>
        <v>3033502293.6199999</v>
      </c>
      <c r="F277" s="130">
        <f t="shared" si="65"/>
        <v>3024450017.25</v>
      </c>
      <c r="W277" s="87"/>
      <c r="AD277" s="90"/>
      <c r="AE277" s="90"/>
      <c r="AF277" s="90"/>
      <c r="AG277" s="90"/>
      <c r="AH277" s="90"/>
      <c r="AI277" s="90"/>
    </row>
    <row r="278" spans="1:50" s="86" customFormat="1" ht="16.95" customHeight="1" x14ac:dyDescent="0.25">
      <c r="A278" s="16" t="s">
        <v>392</v>
      </c>
      <c r="B278" s="17" t="s">
        <v>9</v>
      </c>
      <c r="C278" s="21" t="s">
        <v>393</v>
      </c>
      <c r="D278" s="130">
        <f t="shared" si="65"/>
        <v>3099657811.6199999</v>
      </c>
      <c r="E278" s="130">
        <f t="shared" si="65"/>
        <v>3033502293.6199999</v>
      </c>
      <c r="F278" s="130">
        <f t="shared" si="65"/>
        <v>3024450017.25</v>
      </c>
      <c r="W278" s="87"/>
      <c r="AD278" s="90"/>
      <c r="AE278" s="90"/>
      <c r="AF278" s="90"/>
      <c r="AG278" s="90"/>
      <c r="AH278" s="90"/>
      <c r="AI278" s="90"/>
    </row>
    <row r="279" spans="1:50" s="86" customFormat="1" ht="18" customHeight="1" x14ac:dyDescent="0.25">
      <c r="A279" s="16" t="s">
        <v>394</v>
      </c>
      <c r="B279" s="17" t="s">
        <v>9</v>
      </c>
      <c r="C279" s="21" t="s">
        <v>395</v>
      </c>
      <c r="D279" s="130">
        <f t="shared" si="65"/>
        <v>3099657811.6199999</v>
      </c>
      <c r="E279" s="130">
        <f t="shared" si="65"/>
        <v>3033502293.6199999</v>
      </c>
      <c r="F279" s="130">
        <f t="shared" si="65"/>
        <v>3024450017.25</v>
      </c>
      <c r="W279" s="87"/>
      <c r="AD279" s="90"/>
      <c r="AE279" s="90"/>
      <c r="AF279" s="90"/>
      <c r="AG279" s="90"/>
      <c r="AH279" s="90"/>
      <c r="AI279" s="90"/>
    </row>
    <row r="280" spans="1:50" s="86" customFormat="1" ht="28.95" customHeight="1" x14ac:dyDescent="0.25">
      <c r="A280" s="16" t="s">
        <v>396</v>
      </c>
      <c r="B280" s="17" t="s">
        <v>9</v>
      </c>
      <c r="C280" s="21" t="s">
        <v>397</v>
      </c>
      <c r="D280" s="130">
        <v>3099657811.6199999</v>
      </c>
      <c r="E280" s="130">
        <v>3033502293.6199999</v>
      </c>
      <c r="F280" s="130">
        <v>3024450017.25</v>
      </c>
      <c r="W280" s="87"/>
      <c r="AD280" s="92"/>
      <c r="AE280" s="94"/>
      <c r="AF280" s="94"/>
      <c r="AG280" s="92"/>
      <c r="AH280" s="94"/>
      <c r="AI280" s="94"/>
      <c r="AJ280" s="92"/>
      <c r="AK280" s="94"/>
      <c r="AL280" s="94"/>
    </row>
    <row r="281" spans="1:50" s="98" customFormat="1" x14ac:dyDescent="0.25">
      <c r="A281" s="97"/>
      <c r="B281" s="97"/>
      <c r="C281" s="97"/>
      <c r="D281" s="97"/>
      <c r="E281" s="97"/>
      <c r="F281" s="97"/>
      <c r="G281" s="91"/>
      <c r="H281" s="91"/>
      <c r="I281" s="91"/>
      <c r="J281" s="91"/>
      <c r="K281" s="91"/>
      <c r="L281" s="91"/>
      <c r="M281" s="91"/>
      <c r="N281" s="91"/>
      <c r="O281" s="91"/>
      <c r="P281" s="91"/>
      <c r="Q281" s="91"/>
      <c r="R281" s="91"/>
      <c r="S281" s="91"/>
      <c r="T281" s="91"/>
      <c r="U281" s="91"/>
      <c r="V281" s="91"/>
      <c r="W281" s="91"/>
      <c r="X281" s="91"/>
      <c r="Y281" s="91"/>
      <c r="Z281" s="91"/>
      <c r="AA281" s="91"/>
      <c r="AJ281" s="91"/>
      <c r="AK281" s="91"/>
      <c r="AL281" s="91"/>
      <c r="AM281" s="91"/>
      <c r="AN281" s="91"/>
      <c r="AO281" s="91"/>
      <c r="AP281" s="91"/>
      <c r="AQ281" s="91"/>
      <c r="AR281" s="91"/>
      <c r="AS281" s="91"/>
      <c r="AT281" s="91"/>
      <c r="AU281" s="91"/>
      <c r="AV281" s="91"/>
      <c r="AW281" s="91"/>
      <c r="AX281" s="91"/>
    </row>
    <row r="282" spans="1:50" x14ac:dyDescent="0.25">
      <c r="A282" s="68"/>
      <c r="B282" s="68"/>
      <c r="C282" s="68"/>
      <c r="D282" s="70"/>
      <c r="E282" s="70"/>
      <c r="F282" s="70"/>
    </row>
    <row r="283" spans="1:50" ht="17.399999999999999" x14ac:dyDescent="0.3">
      <c r="A283" s="71"/>
      <c r="B283" s="68"/>
      <c r="C283" s="68"/>
      <c r="D283" s="68"/>
      <c r="E283" s="139"/>
      <c r="F283" s="139"/>
      <c r="K283" s="134"/>
      <c r="L283" s="134"/>
    </row>
    <row r="284" spans="1:50" ht="17.399999999999999" x14ac:dyDescent="0.3">
      <c r="A284" s="140" t="s">
        <v>398</v>
      </c>
      <c r="B284" s="140"/>
      <c r="C284" s="99"/>
      <c r="D284" s="99"/>
      <c r="E284" s="137" t="s">
        <v>399</v>
      </c>
      <c r="F284" s="137"/>
    </row>
    <row r="285" spans="1:50" ht="17.399999999999999" x14ac:dyDescent="0.3">
      <c r="A285" s="100"/>
      <c r="B285" s="100"/>
      <c r="C285" s="99"/>
      <c r="D285" s="99"/>
      <c r="E285" s="101"/>
      <c r="F285" s="101"/>
    </row>
    <row r="286" spans="1:50" ht="17.399999999999999" x14ac:dyDescent="0.3">
      <c r="A286" s="101"/>
      <c r="B286" s="101"/>
      <c r="C286" s="102"/>
      <c r="D286" s="102"/>
      <c r="E286" s="101"/>
      <c r="F286" s="101"/>
      <c r="K286" s="134"/>
      <c r="L286" s="134"/>
    </row>
    <row r="287" spans="1:50" ht="17.399999999999999" x14ac:dyDescent="0.3">
      <c r="A287" s="136" t="s">
        <v>400</v>
      </c>
      <c r="B287" s="136"/>
      <c r="C287" s="102"/>
      <c r="D287" s="102"/>
      <c r="E287" s="137" t="s">
        <v>401</v>
      </c>
      <c r="F287" s="137"/>
    </row>
  </sheetData>
  <mergeCells count="28">
    <mergeCell ref="E1:F4"/>
    <mergeCell ref="G7:G8"/>
    <mergeCell ref="U9:W9"/>
    <mergeCell ref="U11:W11"/>
    <mergeCell ref="AN18:AN26"/>
    <mergeCell ref="A5:F5"/>
    <mergeCell ref="A7:A8"/>
    <mergeCell ref="B7:C7"/>
    <mergeCell ref="D7:D8"/>
    <mergeCell ref="E7:E8"/>
    <mergeCell ref="F7:F8"/>
    <mergeCell ref="AZ220:BE220"/>
    <mergeCell ref="BA221:BF221"/>
    <mergeCell ref="AZ230:BE230"/>
    <mergeCell ref="AD262:AF262"/>
    <mergeCell ref="AG262:AI262"/>
    <mergeCell ref="AJ262:AL262"/>
    <mergeCell ref="K286:L286"/>
    <mergeCell ref="AN33:AN34"/>
    <mergeCell ref="A287:B287"/>
    <mergeCell ref="E287:F287"/>
    <mergeCell ref="AS87:AS93"/>
    <mergeCell ref="M87:M93"/>
    <mergeCell ref="AN87:AN92"/>
    <mergeCell ref="E283:F283"/>
    <mergeCell ref="K283:L283"/>
    <mergeCell ref="A284:B284"/>
    <mergeCell ref="E284:F284"/>
  </mergeCells>
  <pageMargins left="1.1811023622047245" right="0.39370078740157483" top="0.59055118110236227" bottom="0.78740157480314965" header="0" footer="0"/>
  <pageSetup paperSize="9" scale="6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 РГД июль</vt:lpstr>
      <vt:lpstr>'2021 РГД июль'!Заголовки_для_печати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2021-07-06T04:06:53Z</dcterms:modified>
</cp:coreProperties>
</file>