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(март)" sheetId="3" r:id="rId1"/>
  </sheets>
  <definedNames>
    <definedName name="_xlnm._FilterDatabase" localSheetId="0" hidden="1">'ПРил 1 на 2022(март)'!$A$8:$F$228</definedName>
    <definedName name="_xlnm.Print_Titles" localSheetId="0">'ПРил 1 на 2022(март)'!$5:$7</definedName>
  </definedNames>
  <calcPr calcId="152511" iterate="1"/>
</workbook>
</file>

<file path=xl/calcChain.xml><?xml version="1.0" encoding="utf-8"?>
<calcChain xmlns="http://schemas.openxmlformats.org/spreadsheetml/2006/main">
  <c r="D57" i="3" l="1"/>
  <c r="D26" i="3" l="1"/>
  <c r="D66" i="3"/>
  <c r="D164" i="3" l="1"/>
  <c r="D98" i="3"/>
  <c r="D147" i="3" l="1"/>
  <c r="F98" i="3"/>
  <c r="E98" i="3"/>
  <c r="F32" i="3" l="1"/>
  <c r="E32" i="3"/>
  <c r="D32" i="3"/>
  <c r="F181" i="3"/>
  <c r="E181" i="3"/>
  <c r="D181" i="3"/>
  <c r="F174" i="3" l="1"/>
  <c r="E174" i="3"/>
  <c r="D108" i="3"/>
  <c r="E222" i="3" l="1"/>
  <c r="F222" i="3"/>
  <c r="F220" i="3"/>
  <c r="E220" i="3"/>
  <c r="D220" i="3"/>
  <c r="E219" i="3" l="1"/>
  <c r="F219" i="3"/>
  <c r="D178" i="3"/>
  <c r="D226" i="3" l="1"/>
  <c r="F225" i="3" l="1"/>
  <c r="F224" i="3" s="1"/>
  <c r="E225" i="3"/>
  <c r="E224" i="3" s="1"/>
  <c r="D227" i="3"/>
  <c r="D225" i="3" s="1"/>
  <c r="D224" i="3" s="1"/>
  <c r="F175" i="3" l="1"/>
  <c r="E175" i="3"/>
  <c r="D175" i="3"/>
  <c r="D223" i="3"/>
  <c r="D222" i="3" l="1"/>
  <c r="D219" i="3" s="1"/>
  <c r="F217" i="3"/>
  <c r="E217" i="3"/>
  <c r="D217" i="3"/>
  <c r="F218" i="3"/>
  <c r="E218" i="3"/>
  <c r="D218" i="3"/>
  <c r="D186" i="3" l="1"/>
  <c r="E195" i="3" l="1"/>
  <c r="F194" i="3"/>
  <c r="E194" i="3"/>
  <c r="D194" i="3"/>
  <c r="F172" i="3"/>
  <c r="E172" i="3"/>
  <c r="D172" i="3"/>
  <c r="F188" i="3"/>
  <c r="E188" i="3"/>
  <c r="D188" i="3"/>
  <c r="F189" i="3"/>
  <c r="E189" i="3"/>
  <c r="D189" i="3"/>
  <c r="D190" i="3"/>
  <c r="E184" i="3" l="1"/>
  <c r="D184" i="3"/>
  <c r="F184" i="3"/>
  <c r="F25" i="3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16" i="3"/>
  <c r="F215" i="3" s="1"/>
  <c r="E216" i="3"/>
  <c r="D216" i="3"/>
  <c r="D215" i="3" s="1"/>
  <c r="E215" i="3"/>
  <c r="F213" i="3"/>
  <c r="E213" i="3"/>
  <c r="D213" i="3"/>
  <c r="F201" i="3"/>
  <c r="F200" i="3" s="1"/>
  <c r="E201" i="3"/>
  <c r="D201" i="3"/>
  <c r="D200" i="3" s="1"/>
  <c r="E200" i="3"/>
  <c r="F198" i="3"/>
  <c r="E198" i="3"/>
  <c r="D198" i="3"/>
  <c r="F183" i="3"/>
  <c r="E183" i="3"/>
  <c r="D183" i="3"/>
  <c r="F179" i="3"/>
  <c r="E179" i="3"/>
  <c r="D179" i="3"/>
  <c r="F177" i="3"/>
  <c r="E177" i="3"/>
  <c r="D177" i="3"/>
  <c r="F173" i="3"/>
  <c r="D173" i="3"/>
  <c r="E173" i="3"/>
  <c r="F171" i="3"/>
  <c r="E171" i="3"/>
  <c r="D171" i="3"/>
  <c r="F168" i="3"/>
  <c r="F167" i="3" s="1"/>
  <c r="E168" i="3"/>
  <c r="E167" i="3" s="1"/>
  <c r="D168" i="3"/>
  <c r="D167" i="3" s="1"/>
  <c r="F163" i="3"/>
  <c r="F162" i="3" s="1"/>
  <c r="E163" i="3"/>
  <c r="D163" i="3"/>
  <c r="D162" i="3" s="1"/>
  <c r="D161" i="3" s="1"/>
  <c r="E162" i="3"/>
  <c r="E161" i="3" s="1"/>
  <c r="F161" i="3"/>
  <c r="F159" i="3"/>
  <c r="F158" i="3" s="1"/>
  <c r="E159" i="3"/>
  <c r="E158" i="3" s="1"/>
  <c r="D159" i="3"/>
  <c r="D158" i="3" s="1"/>
  <c r="F152" i="3"/>
  <c r="E152" i="3"/>
  <c r="F148" i="3"/>
  <c r="E148" i="3"/>
  <c r="F145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D107" i="3"/>
  <c r="D106" i="3" s="1"/>
  <c r="E106" i="3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D85" i="3"/>
  <c r="D82" i="3" s="1"/>
  <c r="D81" i="3" s="1"/>
  <c r="E82" i="3"/>
  <c r="E81" i="3" s="1"/>
  <c r="F79" i="3"/>
  <c r="E79" i="3"/>
  <c r="D79" i="3"/>
  <c r="F77" i="3"/>
  <c r="E77" i="3"/>
  <c r="D77" i="3"/>
  <c r="F75" i="3"/>
  <c r="E75" i="3"/>
  <c r="D75" i="3"/>
  <c r="F70" i="3"/>
  <c r="F69" i="3" s="1"/>
  <c r="E70" i="3"/>
  <c r="D70" i="3"/>
  <c r="D69" i="3" s="1"/>
  <c r="D68" i="3" s="1"/>
  <c r="E69" i="3"/>
  <c r="E68" i="3" s="1"/>
  <c r="F68" i="3"/>
  <c r="F65" i="3"/>
  <c r="F64" i="3" s="1"/>
  <c r="E65" i="3"/>
  <c r="E64" i="3" s="1"/>
  <c r="D65" i="3"/>
  <c r="D64" i="3" s="1"/>
  <c r="F62" i="3"/>
  <c r="F61" i="3" s="1"/>
  <c r="E62" i="3"/>
  <c r="D62" i="3"/>
  <c r="D61" i="3" s="1"/>
  <c r="E61" i="3"/>
  <c r="F59" i="3"/>
  <c r="F58" i="3" s="1"/>
  <c r="E59" i="3"/>
  <c r="D59" i="3"/>
  <c r="D58" i="3" s="1"/>
  <c r="E58" i="3"/>
  <c r="F56" i="3"/>
  <c r="F55" i="3" s="1"/>
  <c r="F54" i="3" s="1"/>
  <c r="E56" i="3"/>
  <c r="E55" i="3" s="1"/>
  <c r="E54" i="3" s="1"/>
  <c r="D56" i="3"/>
  <c r="D55" i="3" s="1"/>
  <c r="D54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D170" i="3" l="1"/>
  <c r="E170" i="3"/>
  <c r="F170" i="3"/>
  <c r="E197" i="3"/>
  <c r="E166" i="3" s="1"/>
  <c r="D197" i="3"/>
  <c r="D166" i="3" s="1"/>
  <c r="D165" i="3" s="1"/>
  <c r="F197" i="3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E53" i="3" s="1"/>
  <c r="D109" i="3"/>
  <c r="D105" i="3" s="1"/>
  <c r="F109" i="3"/>
  <c r="F105" i="3" s="1"/>
  <c r="D17" i="3"/>
  <c r="D16" i="3" s="1"/>
  <c r="D27" i="3"/>
  <c r="D48" i="3"/>
  <c r="D45" i="3" s="1"/>
  <c r="F48" i="3"/>
  <c r="F45" i="3" s="1"/>
  <c r="E48" i="3"/>
  <c r="E45" i="3" s="1"/>
  <c r="E91" i="3"/>
  <c r="E145" i="3"/>
  <c r="D74" i="3"/>
  <c r="D73" i="3" s="1"/>
  <c r="D67" i="3" s="1"/>
  <c r="D53" i="3" s="1"/>
  <c r="F74" i="3"/>
  <c r="F73" i="3" s="1"/>
  <c r="F67" i="3" s="1"/>
  <c r="F53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F166" i="3" l="1"/>
  <c r="E165" i="3"/>
  <c r="F165" i="3"/>
  <c r="E114" i="3"/>
  <c r="E8" i="3" s="1"/>
  <c r="D8" i="3"/>
  <c r="D228" i="3" s="1"/>
  <c r="F8" i="3"/>
  <c r="F228" i="3" l="1"/>
  <c r="E228" i="3"/>
</calcChain>
</file>

<file path=xl/sharedStrings.xml><?xml version="1.0" encoding="utf-8"?>
<sst xmlns="http://schemas.openxmlformats.org/spreadsheetml/2006/main" count="675" uniqueCount="420">
  <si>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</si>
  <si>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</si>
  <si>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</si>
  <si>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</si>
  <si>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</si>
  <si>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</si>
  <si>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</si>
  <si>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</si>
  <si>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</si>
  <si>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</si>
  <si>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</si>
  <si>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</si>
  <si>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</si>
  <si>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</si>
  <si>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</si>
  <si>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</si>
  <si>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</si>
  <si>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</si>
  <si>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</si>
  <si>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</si>
  <si>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</si>
  <si>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</si>
  <si>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</si>
  <si>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</si>
  <si>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</si>
  <si>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</si>
  <si>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</si>
  <si>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</si>
  <si>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</si>
  <si>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</si>
  <si>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</si>
  <si>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</si>
  <si>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</si>
  <si>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</si>
  <si>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</si>
  <si>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</si>
  <si>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</si>
  <si>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</si>
  <si>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</si>
  <si>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</si>
  <si>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</si>
  <si>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</si>
  <si>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</si>
  <si>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</si>
  <si>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</si>
  <si>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</si>
  <si>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</si>
  <si>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</si>
  <si>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</si>
  <si>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</si>
  <si>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</si>
  <si>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</si>
  <si>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</si>
  <si>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</si>
  <si>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</si>
  <si>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</si>
  <si>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</si>
  <si>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</si>
  <si>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</si>
  <si>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</si>
  <si>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</si>
  <si>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</si>
  <si>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</si>
  <si>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</si>
  <si>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</si>
  <si>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</si>
  <si>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</si>
  <si>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</si>
  <si>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</si>
  <si>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</si>
  <si>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</si>
  <si>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</si>
  <si>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</si>
  <si>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</si>
  <si>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</si>
  <si>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</si>
  <si>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</si>
  <si>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</si>
  <si>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</si>
  <si>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</si>
  <si>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</si>
  <si>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</si>
  <si>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</si>
  <si>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</si>
  <si>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</si>
  <si>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</si>
  <si>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</si>
  <si>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</si>
  <si>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</si>
  <si>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</si>
  <si>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</si>
  <si>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</si>
  <si>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</si>
  <si>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</si>
  <si>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</si>
  <si>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</si>
  <si>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</si>
  <si>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</si>
  <si>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</si>
  <si>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</si>
  <si>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</si>
  <si>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</si>
  <si>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</si>
  <si>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</si>
  <si>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</si>
  <si>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</si>
  <si>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</si>
  <si>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</si>
  <si>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</si>
  <si>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</si>
  <si>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</si>
  <si>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</si>
  <si>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</si>
  <si>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</si>
  <si>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</si>
  <si>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</si>
  <si>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</si>
  <si>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</si>
  <si>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</si>
  <si>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</si>
  <si>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</si>
  <si>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</si>
  <si>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</si>
  <si>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</si>
  <si>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</si>
  <si>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</si>
  <si>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</si>
  <si>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</si>
  <si>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</si>
  <si>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</si>
  <si>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</si>
  <si>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</si>
  <si>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</si>
  <si>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</si>
  <si>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</si>
  <si>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</si>
  <si>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</si>
  <si>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</si>
  <si>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</si>
  <si>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</si>
  <si>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</si>
  <si>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</si>
  <si>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</si>
  <si>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</si>
  <si>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</si>
  <si>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</si>
  <si>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</si>
  <si>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</si>
  <si>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</si>
  <si>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</si>
  <si>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</si>
  <si>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</si>
  <si>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</si>
  <si>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</si>
  <si>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</si>
  <si>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</si>
  <si>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</si>
  <si>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</si>
  <si>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</si>
  <si>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</si>
  <si>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</si>
  <si>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</si>
  <si>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</si>
  <si>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</si>
  <si>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</si>
  <si>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</si>
  <si>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</si>
  <si>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</si>
  <si>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</si>
  <si>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</si>
  <si>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</si>
  <si>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</si>
  <si>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</si>
  <si>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</si>
  <si>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</si>
  <si>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</si>
  <si>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</si>
  <si>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</si>
  <si>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</si>
  <si>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</si>
  <si>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</si>
  <si>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</si>
  <si>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</si>
  <si>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</si>
  <si>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</si>
  <si>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</si>
  <si>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</si>
  <si>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</si>
  <si>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</si>
  <si>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</si>
  <si>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</si>
  <si>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</si>
  <si>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</si>
  <si>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</si>
  <si>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</si>
  <si>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</si>
  <si>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</si>
  <si>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</si>
  <si>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</si>
  <si>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</si>
  <si>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</si>
  <si>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</si>
  <si>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</si>
  <si>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</si>
  <si>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</si>
  <si>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</si>
  <si>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</si>
  <si>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</si>
  <si>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</si>
  <si>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</si>
  <si>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</si>
  <si>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</si>
  <si>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</si>
  <si>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</si>
  <si>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</si>
  <si>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</si>
  <si>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</si>
  <si>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</si>
  <si>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</si>
  <si>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</si>
  <si>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</si>
  <si>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</si>
  <si>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</si>
  <si>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</si>
  <si>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</si>
  <si>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</si>
  <si>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</si>
  <si>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</si>
  <si>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</si>
  <si>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</si>
  <si>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</si>
  <si>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</si>
  <si>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</si>
  <si>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</si>
  <si>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</si>
  <si>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</si>
  <si>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</si>
  <si>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</si>
  <si>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</si>
  <si>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</si>
  <si>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</si>
  <si>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</si>
  <si>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</si>
  <si>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</si>
  <si>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</si>
  <si>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</si>
  <si>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</si>
  <si>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</si>
  <si>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</si>
  <si>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</si>
  <si>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</si>
  <si>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</si>
  <si>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</si>
  <si>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</si>
  <si>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</si>
  <si>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</si>
  <si>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</si>
  <si>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</si>
  <si>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</si>
  <si>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</si>
  <si>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</si>
  <si>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</si>
  <si>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</si>
  <si>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</si>
  <si>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</si>
  <si>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</si>
  <si>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</si>
  <si>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</si>
  <si>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</si>
  <si>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</si>
  <si>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</si>
  <si>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</si>
  <si>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</si>
  <si>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</si>
  <si>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</si>
  <si>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</si>
  <si>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</si>
  <si>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</si>
  <si>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</si>
  <si>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</si>
  <si>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</si>
  <si>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</si>
  <si>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</si>
  <si>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</si>
  <si>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</si>
  <si>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</si>
  <si>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</si>
  <si>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</si>
  <si>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</si>
  <si>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</si>
  <si>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</si>
  <si>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</si>
  <si>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</si>
  <si>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</si>
  <si>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</si>
  <si>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</si>
  <si>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</si>
  <si>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</si>
  <si>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</si>
  <si>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</si>
  <si>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</si>
  <si>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</si>
  <si>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</si>
  <si>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</si>
  <si>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</si>
  <si>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</si>
  <si>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</si>
  <si>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</si>
  <si>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</si>
  <si>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</si>
  <si>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</si>
  <si>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</si>
  <si>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</si>
  <si>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</si>
  <si>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</si>
  <si>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</si>
  <si>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</si>
  <si>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</si>
  <si>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</si>
  <si>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</si>
  <si>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</si>
  <si>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</si>
  <si>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</si>
  <si>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</si>
  <si>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</si>
  <si>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</si>
  <si>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</si>
  <si>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</si>
  <si>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</si>
  <si>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</si>
  <si>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</si>
  <si>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</si>
  <si>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</si>
  <si>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</si>
  <si>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</si>
  <si>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</si>
  <si>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</si>
  <si>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</si>
  <si>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</si>
  <si>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</si>
  <si>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</si>
  <si>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</si>
  <si>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</si>
  <si>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</si>
  <si>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</si>
  <si>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</si>
  <si>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</si>
  <si>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</si>
  <si>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</si>
  <si>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</si>
  <si>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</si>
  <si>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</si>
  <si>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</si>
  <si>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</si>
  <si>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</si>
  <si>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</si>
  <si>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</si>
  <si>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</si>
  <si>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</si>
  <si>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</si>
  <si>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</si>
  <si>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</si>
  <si>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</si>
  <si>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</si>
  <si>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</si>
  <si>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</si>
  <si>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</si>
  <si>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</si>
  <si>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</si>
  <si>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</si>
  <si>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</si>
  <si>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</si>
  <si>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</si>
  <si>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</si>
  <si>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</si>
  <si>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</si>
  <si>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</si>
  <si>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</si>
  <si>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</si>
  <si>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</si>
  <si>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</si>
  <si>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</si>
  <si>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</si>
  <si>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</si>
  <si>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</si>
  <si>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</si>
  <si>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</si>
  <si>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</si>
  <si>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</si>
  <si>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</si>
  <si>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</si>
  <si>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</si>
  <si>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</si>
  <si>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</si>
  <si>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</si>
  <si>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</si>
  <si>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</si>
  <si>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</si>
  <si>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</si>
  <si>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</si>
  <si>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</si>
  <si>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</si>
  <si>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</si>
  <si>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</si>
  <si>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</si>
  <si>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</si>
  <si>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</si>
  <si>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</si>
  <si>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</si>
  <si>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в редакции решения Городской Думы города Усть-Илимска от 00.00.2022г. № 00/000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</si>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</sst>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25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5"/>
  <sheetViews>
    <sheetView tabSelected="1" topLeftCell="A226" zoomScaleNormal="100" workbookViewId="0">
      <selection activeCell="D101" sqref="D101"/>
    </sheetView>
  </sheetViews>
  <sheetFormatPr defaultColWidth="8.85546875" defaultRowHeight="15" x14ac:dyDescent="0.25"/>
  <cols>
    <col min="1" max="1" width="53.85546875" style="93" customWidth="1"/>
    <col min="2" max="2" width="8" style="93" customWidth="1"/>
    <col min="3" max="3" width="20.85546875" style="91" customWidth="1"/>
    <col min="4" max="4" width="15.28515625" style="93" customWidth="1"/>
    <col min="5" max="5" width="14.7109375" style="93" customWidth="1"/>
    <col min="6" max="6" width="15.710937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93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93" hidden="1" customWidth="1"/>
    <col min="58" max="58" width="19.28515625" style="93" hidden="1" customWidth="1"/>
    <col min="59" max="59" width="10" style="93" hidden="1" customWidth="1"/>
    <col min="60" max="64" width="8.85546875" style="93" hidden="1" customWidth="1"/>
    <col min="65" max="16384" width="8.85546875" style="93"/>
  </cols>
  <sheetData>
    <row r="1" spans="1:64" s="6" customFormat="1" ht="29.45" customHeight="1" x14ac:dyDescent="0.25">
      <c r="A1" s="1"/>
      <c r="B1" s="2"/>
      <c r="C1" s="3"/>
      <c r="D1" s="108" t="s">
        <v>386</v>
      </c>
      <c r="E1" s="108"/>
      <c r="F1" s="108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07"/>
      <c r="BL1" s="107"/>
    </row>
    <row r="2" spans="1:64" s="6" customFormat="1" ht="25.15" customHeight="1" x14ac:dyDescent="0.25">
      <c r="A2" s="1"/>
      <c r="B2" s="9"/>
      <c r="C2" s="3"/>
      <c r="D2" s="108"/>
      <c r="E2" s="108"/>
      <c r="F2" s="108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07"/>
      <c r="BL2" s="107"/>
    </row>
    <row r="3" spans="1:64" s="6" customFormat="1" ht="33" customHeight="1" x14ac:dyDescent="0.25">
      <c r="A3" s="1"/>
      <c r="B3" s="9"/>
      <c r="C3" s="3"/>
      <c r="D3" s="108" t="s">
        <v>409</v>
      </c>
      <c r="E3" s="108"/>
      <c r="F3" s="108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07"/>
      <c r="BL3" s="107"/>
    </row>
    <row r="4" spans="1:64" s="12" customFormat="1" ht="24.6" customHeight="1" x14ac:dyDescent="0.25">
      <c r="A4" s="124" t="s">
        <v>383</v>
      </c>
      <c r="B4" s="124"/>
      <c r="C4" s="124"/>
      <c r="D4" s="124"/>
      <c r="E4" s="124"/>
      <c r="F4" s="124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64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</row>
    <row r="6" spans="1:64" s="6" customFormat="1" ht="28.9" customHeight="1" x14ac:dyDescent="0.25">
      <c r="A6" s="121" t="s">
        <v>0</v>
      </c>
      <c r="B6" s="122" t="s">
        <v>1</v>
      </c>
      <c r="C6" s="122"/>
      <c r="D6" s="123" t="s">
        <v>2</v>
      </c>
      <c r="E6" s="123" t="s">
        <v>3</v>
      </c>
      <c r="F6" s="123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</row>
    <row r="7" spans="1:64" s="6" customFormat="1" ht="57" customHeight="1" x14ac:dyDescent="0.25">
      <c r="A7" s="121"/>
      <c r="B7" s="16" t="s">
        <v>4</v>
      </c>
      <c r="C7" s="16" t="s">
        <v>5</v>
      </c>
      <c r="D7" s="123"/>
      <c r="E7" s="123"/>
      <c r="F7" s="123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</row>
    <row r="8" spans="1:64" s="6" customFormat="1" ht="19.899999999999999" customHeight="1" x14ac:dyDescent="0.25">
      <c r="A8" s="18" t="s">
        <v>6</v>
      </c>
      <c r="B8" s="19" t="s">
        <v>7</v>
      </c>
      <c r="C8" s="20" t="s">
        <v>8</v>
      </c>
      <c r="D8" s="21">
        <f>+D9+D16+D26+D37+D45+D53+D81+D91+D105+D114+D161</f>
        <v>942824953</v>
      </c>
      <c r="E8" s="21">
        <f>+E9+E16+E26+E37+E45+E53+E81+E91+E105+E114+E161</f>
        <v>969692764</v>
      </c>
      <c r="F8" s="21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18"/>
      <c r="U8" s="118"/>
      <c r="V8" s="118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</row>
    <row r="9" spans="1:64" s="25" customFormat="1" ht="19.899999999999999" customHeight="1" x14ac:dyDescent="0.25">
      <c r="A9" s="18" t="s">
        <v>9</v>
      </c>
      <c r="B9" s="19" t="s">
        <v>7</v>
      </c>
      <c r="C9" s="22" t="s">
        <v>10</v>
      </c>
      <c r="D9" s="21">
        <f>+D10</f>
        <v>557030000</v>
      </c>
      <c r="E9" s="21">
        <f>+E10</f>
        <v>587945000</v>
      </c>
      <c r="F9" s="21">
        <f>+F10</f>
        <v>621267000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4"/>
      <c r="W9" s="8"/>
      <c r="X9" s="8"/>
      <c r="Y9" s="23"/>
      <c r="Z9" s="23"/>
      <c r="AC9" s="26"/>
      <c r="AD9" s="26"/>
      <c r="AE9" s="26"/>
      <c r="AF9" s="26"/>
      <c r="AG9" s="26"/>
      <c r="AH9" s="26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64" s="28" customFormat="1" ht="16.149999999999999" customHeight="1" x14ac:dyDescent="0.2">
      <c r="A10" s="18" t="s">
        <v>11</v>
      </c>
      <c r="B10" s="19" t="s">
        <v>7</v>
      </c>
      <c r="C10" s="22" t="s">
        <v>12</v>
      </c>
      <c r="D10" s="21">
        <f>+D11+D12+D14+D13+D15</f>
        <v>557030000</v>
      </c>
      <c r="E10" s="21">
        <f t="shared" ref="E10:F10" si="0">+E11+E12+E14+E13+E15</f>
        <v>587945000</v>
      </c>
      <c r="F10" s="21">
        <f t="shared" si="0"/>
        <v>621267000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18"/>
      <c r="U10" s="118"/>
      <c r="V10" s="118"/>
      <c r="W10" s="4"/>
      <c r="X10" s="4"/>
      <c r="Y10" s="27"/>
      <c r="Z10" s="27"/>
      <c r="AC10" s="26"/>
      <c r="AD10" s="26"/>
      <c r="AE10" s="26"/>
      <c r="AF10" s="26"/>
      <c r="AG10" s="26"/>
      <c r="AH10" s="26"/>
      <c r="AI10" s="27"/>
      <c r="AJ10" s="27"/>
      <c r="AK10" s="27"/>
      <c r="AL10" s="27"/>
      <c r="AM10" s="29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64" s="6" customFormat="1" ht="69" customHeight="1" x14ac:dyDescent="0.25">
      <c r="A11" s="30" t="s">
        <v>13</v>
      </c>
      <c r="B11" s="31" t="s">
        <v>14</v>
      </c>
      <c r="C11" s="31" t="s">
        <v>15</v>
      </c>
      <c r="D11" s="21">
        <v>515679000</v>
      </c>
      <c r="E11" s="21">
        <v>548683000</v>
      </c>
      <c r="F11" s="21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2"/>
      <c r="U11" s="32"/>
      <c r="V11" s="33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2"/>
      <c r="AN11" s="4"/>
      <c r="AO11" s="4"/>
      <c r="AP11" s="4"/>
      <c r="AQ11" s="4"/>
      <c r="AR11" s="8"/>
      <c r="AS11" s="8"/>
      <c r="AT11" s="4"/>
      <c r="AU11" s="4"/>
      <c r="AV11" s="4"/>
      <c r="AW11" s="4"/>
    </row>
    <row r="12" spans="1:64" s="6" customFormat="1" ht="99" customHeight="1" x14ac:dyDescent="0.25">
      <c r="A12" s="30" t="s">
        <v>16</v>
      </c>
      <c r="B12" s="31" t="s">
        <v>14</v>
      </c>
      <c r="C12" s="31" t="s">
        <v>17</v>
      </c>
      <c r="D12" s="21">
        <v>3810000</v>
      </c>
      <c r="E12" s="21">
        <v>3870000</v>
      </c>
      <c r="F12" s="21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2"/>
      <c r="AN12" s="4"/>
      <c r="AO12" s="4"/>
      <c r="AP12" s="4"/>
      <c r="AQ12" s="4"/>
      <c r="AR12" s="8"/>
      <c r="AS12" s="8"/>
      <c r="AT12" s="4"/>
      <c r="AU12" s="4"/>
      <c r="AV12" s="4"/>
      <c r="AW12" s="4"/>
    </row>
    <row r="13" spans="1:64" s="6" customFormat="1" ht="46.15" customHeight="1" x14ac:dyDescent="0.25">
      <c r="A13" s="30" t="s">
        <v>18</v>
      </c>
      <c r="B13" s="31" t="s">
        <v>14</v>
      </c>
      <c r="C13" s="31" t="s">
        <v>19</v>
      </c>
      <c r="D13" s="21">
        <v>3411000</v>
      </c>
      <c r="E13" s="21">
        <v>3432000</v>
      </c>
      <c r="F13" s="21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2"/>
      <c r="AN13" s="4"/>
      <c r="AO13" s="4"/>
      <c r="AP13" s="4"/>
      <c r="AQ13" s="4"/>
      <c r="AR13" s="8"/>
      <c r="AS13" s="8"/>
      <c r="AT13" s="4"/>
      <c r="AU13" s="4"/>
      <c r="AV13" s="4"/>
      <c r="AW13" s="4"/>
    </row>
    <row r="14" spans="1:64" s="6" customFormat="1" ht="88.15" customHeight="1" x14ac:dyDescent="0.25">
      <c r="A14" s="30" t="s">
        <v>20</v>
      </c>
      <c r="B14" s="31" t="s">
        <v>14</v>
      </c>
      <c r="C14" s="31" t="s">
        <v>21</v>
      </c>
      <c r="D14" s="21">
        <v>12300000</v>
      </c>
      <c r="E14" s="21">
        <v>9840000</v>
      </c>
      <c r="F14" s="21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2"/>
      <c r="AN14" s="4"/>
      <c r="AO14" s="4"/>
      <c r="AP14" s="4"/>
      <c r="AQ14" s="4"/>
      <c r="AR14" s="8"/>
      <c r="AS14" s="8"/>
      <c r="AT14" s="4"/>
      <c r="AU14" s="4"/>
      <c r="AV14" s="4"/>
      <c r="AW14" s="4"/>
    </row>
    <row r="15" spans="1:64" s="6" customFormat="1" ht="89.45" customHeight="1" x14ac:dyDescent="0.25">
      <c r="A15" s="30" t="s">
        <v>347</v>
      </c>
      <c r="B15" s="31" t="s">
        <v>14</v>
      </c>
      <c r="C15" s="31" t="s">
        <v>346</v>
      </c>
      <c r="D15" s="21">
        <v>21830000</v>
      </c>
      <c r="E15" s="21">
        <v>22120000</v>
      </c>
      <c r="F15" s="21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2"/>
      <c r="AN15" s="4"/>
      <c r="AO15" s="4"/>
      <c r="AP15" s="4"/>
      <c r="AQ15" s="4"/>
      <c r="AR15" s="8"/>
      <c r="AS15" s="8"/>
      <c r="AT15" s="4"/>
      <c r="AU15" s="4"/>
      <c r="AV15" s="4"/>
      <c r="AW15" s="4"/>
    </row>
    <row r="16" spans="1:64" s="6" customFormat="1" ht="36.6" customHeight="1" x14ac:dyDescent="0.25">
      <c r="A16" s="30" t="s">
        <v>22</v>
      </c>
      <c r="B16" s="31" t="s">
        <v>7</v>
      </c>
      <c r="C16" s="31" t="s">
        <v>23</v>
      </c>
      <c r="D16" s="21">
        <f>+D17</f>
        <v>9645380</v>
      </c>
      <c r="E16" s="21">
        <f>+E17</f>
        <v>10267280</v>
      </c>
      <c r="F16" s="21">
        <f>+F17</f>
        <v>10267280</v>
      </c>
      <c r="G16" s="3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</row>
    <row r="17" spans="1:50" s="6" customFormat="1" ht="31.9" customHeight="1" x14ac:dyDescent="0.25">
      <c r="A17" s="35" t="s">
        <v>24</v>
      </c>
      <c r="B17" s="31" t="s">
        <v>7</v>
      </c>
      <c r="C17" s="31" t="s">
        <v>25</v>
      </c>
      <c r="D17" s="21">
        <f>+D18+D20+D22+D24</f>
        <v>9645380</v>
      </c>
      <c r="E17" s="21">
        <f>+E18+E20+E22+E24</f>
        <v>10267280</v>
      </c>
      <c r="F17" s="21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19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8"/>
    </row>
    <row r="18" spans="1:50" s="6" customFormat="1" ht="60" customHeight="1" x14ac:dyDescent="0.25">
      <c r="A18" s="35" t="s">
        <v>26</v>
      </c>
      <c r="B18" s="31" t="s">
        <v>7</v>
      </c>
      <c r="C18" s="31" t="s">
        <v>27</v>
      </c>
      <c r="D18" s="21">
        <f t="shared" ref="D18:F18" si="1">+D19</f>
        <v>4434160</v>
      </c>
      <c r="E18" s="21">
        <f t="shared" si="1"/>
        <v>4753570</v>
      </c>
      <c r="F18" s="21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19"/>
      <c r="AN18" s="4"/>
      <c r="AO18" s="4"/>
      <c r="AP18" s="4"/>
      <c r="AQ18" s="4"/>
      <c r="AR18" s="8"/>
      <c r="AS18" s="8"/>
      <c r="AT18" s="4"/>
      <c r="AU18" s="4"/>
      <c r="AV18" s="4"/>
      <c r="AW18" s="4"/>
    </row>
    <row r="19" spans="1:50" s="6" customFormat="1" ht="95.45" customHeight="1" x14ac:dyDescent="0.25">
      <c r="A19" s="35" t="s">
        <v>28</v>
      </c>
      <c r="B19" s="36">
        <v>100</v>
      </c>
      <c r="C19" s="37" t="s">
        <v>29</v>
      </c>
      <c r="D19" s="38">
        <f>4558741-124581</f>
        <v>4434160</v>
      </c>
      <c r="E19" s="38">
        <f>4753570</f>
        <v>4753570</v>
      </c>
      <c r="F19" s="38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19"/>
      <c r="AN19" s="4"/>
      <c r="AO19" s="4"/>
      <c r="AP19" s="4"/>
      <c r="AQ19" s="4"/>
      <c r="AR19" s="8"/>
      <c r="AS19" s="8"/>
      <c r="AT19" s="4"/>
      <c r="AU19" s="4"/>
      <c r="AV19" s="4"/>
      <c r="AW19" s="4"/>
    </row>
    <row r="20" spans="1:50" s="6" customFormat="1" ht="72.599999999999994" customHeight="1" x14ac:dyDescent="0.25">
      <c r="A20" s="35" t="s">
        <v>30</v>
      </c>
      <c r="B20" s="31" t="s">
        <v>7</v>
      </c>
      <c r="C20" s="31" t="s">
        <v>31</v>
      </c>
      <c r="D20" s="21">
        <f>+D21</f>
        <v>25020</v>
      </c>
      <c r="E20" s="21">
        <f>+E21</f>
        <v>26550</v>
      </c>
      <c r="F20" s="21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19"/>
      <c r="AN20" s="4"/>
      <c r="AO20" s="4"/>
      <c r="AP20" s="4"/>
      <c r="AQ20" s="4"/>
      <c r="AR20" s="8"/>
      <c r="AS20" s="8"/>
      <c r="AT20" s="4"/>
      <c r="AU20" s="4"/>
      <c r="AV20" s="4"/>
      <c r="AW20" s="4"/>
    </row>
    <row r="21" spans="1:50" s="6" customFormat="1" ht="112.15" customHeight="1" x14ac:dyDescent="0.25">
      <c r="A21" s="35" t="s">
        <v>32</v>
      </c>
      <c r="B21" s="31" t="s">
        <v>33</v>
      </c>
      <c r="C21" s="37" t="s">
        <v>370</v>
      </c>
      <c r="D21" s="38">
        <f>22477+2543</f>
        <v>25020</v>
      </c>
      <c r="E21" s="38">
        <f>22477+4073</f>
        <v>26550</v>
      </c>
      <c r="F21" s="38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19"/>
      <c r="AN21" s="4"/>
      <c r="AO21" s="4"/>
      <c r="AP21" s="4"/>
      <c r="AQ21" s="4"/>
      <c r="AR21" s="8"/>
      <c r="AS21" s="8"/>
      <c r="AT21" s="4"/>
      <c r="AU21" s="4"/>
      <c r="AV21" s="4"/>
      <c r="AW21" s="4"/>
    </row>
    <row r="22" spans="1:50" s="6" customFormat="1" ht="57.6" customHeight="1" x14ac:dyDescent="0.25">
      <c r="A22" s="35" t="s">
        <v>34</v>
      </c>
      <c r="B22" s="31" t="s">
        <v>7</v>
      </c>
      <c r="C22" s="31" t="s">
        <v>35</v>
      </c>
      <c r="D22" s="21">
        <f>+D23</f>
        <v>5817850</v>
      </c>
      <c r="E22" s="21">
        <f>+E23</f>
        <v>6216950</v>
      </c>
      <c r="F22" s="21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19"/>
      <c r="AN22" s="4"/>
      <c r="AO22" s="4"/>
      <c r="AP22" s="4"/>
      <c r="AQ22" s="4"/>
      <c r="AR22" s="8"/>
      <c r="AS22" s="8"/>
      <c r="AT22" s="4"/>
      <c r="AU22" s="4"/>
      <c r="AV22" s="4"/>
      <c r="AW22" s="4"/>
    </row>
    <row r="23" spans="1:50" s="6" customFormat="1" ht="97.9" customHeight="1" x14ac:dyDescent="0.25">
      <c r="A23" s="35" t="s">
        <v>36</v>
      </c>
      <c r="B23" s="31" t="s">
        <v>33</v>
      </c>
      <c r="C23" s="37" t="s">
        <v>369</v>
      </c>
      <c r="D23" s="38">
        <f>5901751-83901</f>
        <v>5817850</v>
      </c>
      <c r="E23" s="38">
        <f>5901751+315199</f>
        <v>6216950</v>
      </c>
      <c r="F23" s="38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19"/>
      <c r="AN23" s="4"/>
      <c r="AO23" s="4"/>
      <c r="AP23" s="4"/>
      <c r="AQ23" s="4"/>
      <c r="AR23" s="8"/>
      <c r="AS23" s="8"/>
      <c r="AT23" s="4"/>
      <c r="AU23" s="4"/>
      <c r="AV23" s="4"/>
      <c r="AW23" s="4"/>
    </row>
    <row r="24" spans="1:50" s="6" customFormat="1" ht="62.45" customHeight="1" x14ac:dyDescent="0.25">
      <c r="A24" s="35" t="s">
        <v>37</v>
      </c>
      <c r="B24" s="31" t="s">
        <v>7</v>
      </c>
      <c r="C24" s="31" t="s">
        <v>38</v>
      </c>
      <c r="D24" s="21">
        <f>+D25</f>
        <v>-631650</v>
      </c>
      <c r="E24" s="21">
        <f>+E25</f>
        <v>-729790</v>
      </c>
      <c r="F24" s="21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19"/>
      <c r="AN24" s="4"/>
      <c r="AO24" s="4"/>
      <c r="AP24" s="4"/>
      <c r="AQ24" s="4"/>
      <c r="AR24" s="8"/>
      <c r="AS24" s="8"/>
      <c r="AT24" s="4"/>
      <c r="AU24" s="4"/>
      <c r="AV24" s="4"/>
      <c r="AW24" s="4"/>
    </row>
    <row r="25" spans="1:50" s="6" customFormat="1" ht="98.45" customHeight="1" x14ac:dyDescent="0.25">
      <c r="A25" s="35" t="s">
        <v>39</v>
      </c>
      <c r="B25" s="31" t="s">
        <v>33</v>
      </c>
      <c r="C25" s="37" t="s">
        <v>40</v>
      </c>
      <c r="D25" s="38">
        <f>-578611-53039</f>
        <v>-631650</v>
      </c>
      <c r="E25" s="38">
        <f>-578611-151179</f>
        <v>-729790</v>
      </c>
      <c r="F25" s="38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19"/>
      <c r="AN25" s="4"/>
      <c r="AO25" s="4"/>
      <c r="AP25" s="4"/>
      <c r="AQ25" s="4"/>
      <c r="AR25" s="8"/>
      <c r="AS25" s="8"/>
      <c r="AT25" s="4"/>
      <c r="AU25" s="4"/>
      <c r="AV25" s="4"/>
      <c r="AW25" s="4"/>
    </row>
    <row r="26" spans="1:50" s="28" customFormat="1" ht="19.149999999999999" customHeight="1" x14ac:dyDescent="0.2">
      <c r="A26" s="39" t="s">
        <v>41</v>
      </c>
      <c r="B26" s="31" t="s">
        <v>7</v>
      </c>
      <c r="C26" s="22" t="s">
        <v>42</v>
      </c>
      <c r="D26" s="21">
        <f>+D35+D27+D32</f>
        <v>136097878.55000001</v>
      </c>
      <c r="E26" s="21">
        <f t="shared" ref="E26:F26" si="2">+E35+E27+E32</f>
        <v>138119000</v>
      </c>
      <c r="F26" s="21">
        <f t="shared" si="2"/>
        <v>139853000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"/>
      <c r="U26" s="4"/>
      <c r="V26" s="5"/>
      <c r="W26" s="4"/>
      <c r="X26" s="4"/>
      <c r="Y26" s="27"/>
      <c r="Z26" s="27"/>
      <c r="AC26" s="26"/>
      <c r="AD26" s="26"/>
      <c r="AE26" s="26"/>
      <c r="AF26" s="26"/>
      <c r="AG26" s="26"/>
      <c r="AH26" s="26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</row>
    <row r="27" spans="1:50" s="28" customFormat="1" ht="32.450000000000003" customHeight="1" x14ac:dyDescent="0.2">
      <c r="A27" s="35" t="s">
        <v>43</v>
      </c>
      <c r="B27" s="31" t="s">
        <v>7</v>
      </c>
      <c r="C27" s="40" t="s">
        <v>44</v>
      </c>
      <c r="D27" s="21">
        <f>+D28+D30</f>
        <v>114592000</v>
      </c>
      <c r="E27" s="21">
        <f>+E28+E30</f>
        <v>116419000</v>
      </c>
      <c r="F27" s="21">
        <f>+F28+F30</f>
        <v>117703000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"/>
      <c r="U27" s="4"/>
      <c r="V27" s="5"/>
      <c r="W27" s="4"/>
      <c r="X27" s="4"/>
      <c r="Y27" s="27"/>
      <c r="Z27" s="27"/>
      <c r="AC27" s="26"/>
      <c r="AD27" s="26"/>
      <c r="AE27" s="26"/>
      <c r="AF27" s="26"/>
      <c r="AG27" s="26"/>
      <c r="AH27" s="2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</row>
    <row r="28" spans="1:50" s="28" customFormat="1" ht="33.6" customHeight="1" x14ac:dyDescent="0.2">
      <c r="A28" s="35" t="s">
        <v>45</v>
      </c>
      <c r="B28" s="31" t="s">
        <v>7</v>
      </c>
      <c r="C28" s="40" t="s">
        <v>46</v>
      </c>
      <c r="D28" s="21">
        <f>+D29</f>
        <v>71962000</v>
      </c>
      <c r="E28" s="21">
        <f>+E29</f>
        <v>72475000</v>
      </c>
      <c r="F28" s="21">
        <f>+F29</f>
        <v>73122000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4"/>
      <c r="U28" s="4"/>
      <c r="V28" s="5"/>
      <c r="W28" s="4"/>
      <c r="X28" s="4"/>
      <c r="Y28" s="27"/>
      <c r="Z28" s="27"/>
      <c r="AC28" s="26"/>
      <c r="AD28" s="26"/>
      <c r="AE28" s="26"/>
      <c r="AF28" s="26"/>
      <c r="AG28" s="26"/>
      <c r="AH28" s="2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</row>
    <row r="29" spans="1:50" s="28" customFormat="1" ht="31.15" customHeight="1" x14ac:dyDescent="0.2">
      <c r="A29" s="35" t="s">
        <v>45</v>
      </c>
      <c r="B29" s="31" t="s">
        <v>14</v>
      </c>
      <c r="C29" s="40" t="s">
        <v>47</v>
      </c>
      <c r="D29" s="21">
        <v>71962000</v>
      </c>
      <c r="E29" s="21">
        <v>72475000</v>
      </c>
      <c r="F29" s="21">
        <v>73122000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4"/>
      <c r="U29" s="4"/>
      <c r="V29" s="5"/>
      <c r="W29" s="4"/>
      <c r="X29" s="4"/>
      <c r="Y29" s="27"/>
      <c r="Z29" s="27"/>
      <c r="AC29" s="26"/>
      <c r="AD29" s="26"/>
      <c r="AE29" s="26"/>
      <c r="AF29" s="26"/>
      <c r="AG29" s="26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</row>
    <row r="30" spans="1:50" s="28" customFormat="1" ht="44.45" customHeight="1" x14ac:dyDescent="0.2">
      <c r="A30" s="35" t="s">
        <v>48</v>
      </c>
      <c r="B30" s="31" t="s">
        <v>7</v>
      </c>
      <c r="C30" s="40" t="s">
        <v>49</v>
      </c>
      <c r="D30" s="21">
        <f>+D31</f>
        <v>42630000</v>
      </c>
      <c r="E30" s="21">
        <f>+E31</f>
        <v>43944000</v>
      </c>
      <c r="F30" s="21">
        <f>+F31</f>
        <v>44581000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4"/>
      <c r="U30" s="4"/>
      <c r="V30" s="5"/>
      <c r="W30" s="4"/>
      <c r="X30" s="4"/>
      <c r="Y30" s="27"/>
      <c r="Z30" s="27"/>
      <c r="AC30" s="26"/>
      <c r="AD30" s="26"/>
      <c r="AE30" s="26"/>
      <c r="AF30" s="26"/>
      <c r="AG30" s="26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</row>
    <row r="31" spans="1:50" s="28" customFormat="1" ht="56.45" customHeight="1" x14ac:dyDescent="0.2">
      <c r="A31" s="35" t="s">
        <v>50</v>
      </c>
      <c r="B31" s="31" t="s">
        <v>14</v>
      </c>
      <c r="C31" s="40" t="s">
        <v>51</v>
      </c>
      <c r="D31" s="21">
        <v>42630000</v>
      </c>
      <c r="E31" s="21">
        <v>43944000</v>
      </c>
      <c r="F31" s="21">
        <v>44581000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"/>
      <c r="U31" s="4"/>
      <c r="V31" s="5"/>
      <c r="W31" s="4"/>
      <c r="X31" s="4"/>
      <c r="Y31" s="27"/>
      <c r="Z31" s="27"/>
      <c r="AC31" s="26"/>
      <c r="AD31" s="26"/>
      <c r="AE31" s="26"/>
      <c r="AF31" s="26"/>
      <c r="AG31" s="26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</row>
    <row r="32" spans="1:50" s="6" customFormat="1" ht="28.9" customHeight="1" x14ac:dyDescent="0.25">
      <c r="A32" s="35" t="s">
        <v>414</v>
      </c>
      <c r="B32" s="31" t="s">
        <v>7</v>
      </c>
      <c r="C32" s="41" t="s">
        <v>415</v>
      </c>
      <c r="D32" s="21">
        <f>+D33+D34</f>
        <v>305878.55</v>
      </c>
      <c r="E32" s="21">
        <f t="shared" ref="E32:F32" si="3">+E33+E34</f>
        <v>0</v>
      </c>
      <c r="F32" s="21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105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104"/>
      <c r="AN32" s="4"/>
      <c r="AO32" s="4"/>
      <c r="AP32" s="4"/>
      <c r="AQ32" s="4"/>
      <c r="AR32" s="8"/>
      <c r="AS32" s="8"/>
      <c r="AT32" s="4"/>
      <c r="AU32" s="4"/>
      <c r="AV32" s="4"/>
      <c r="AW32" s="4"/>
    </row>
    <row r="33" spans="1:49" s="6" customFormat="1" ht="28.9" customHeight="1" x14ac:dyDescent="0.25">
      <c r="A33" s="35" t="s">
        <v>414</v>
      </c>
      <c r="B33" s="31" t="s">
        <v>14</v>
      </c>
      <c r="C33" s="41" t="s">
        <v>416</v>
      </c>
      <c r="D33" s="21">
        <v>305813.67</v>
      </c>
      <c r="E33" s="21">
        <v>0</v>
      </c>
      <c r="F33" s="21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105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104"/>
      <c r="AN33" s="4"/>
      <c r="AO33" s="4"/>
      <c r="AP33" s="4"/>
      <c r="AQ33" s="4"/>
      <c r="AR33" s="8"/>
      <c r="AS33" s="8"/>
      <c r="AT33" s="4"/>
      <c r="AU33" s="4"/>
      <c r="AV33" s="4"/>
      <c r="AW33" s="4"/>
    </row>
    <row r="34" spans="1:49" s="6" customFormat="1" ht="39" customHeight="1" x14ac:dyDescent="0.25">
      <c r="A34" s="35" t="s">
        <v>417</v>
      </c>
      <c r="B34" s="31" t="s">
        <v>14</v>
      </c>
      <c r="C34" s="41" t="s">
        <v>418</v>
      </c>
      <c r="D34" s="21">
        <v>64.88</v>
      </c>
      <c r="E34" s="21">
        <v>0</v>
      </c>
      <c r="F34" s="21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05"/>
      <c r="W34" s="4"/>
      <c r="X34" s="4"/>
      <c r="Y34" s="4"/>
      <c r="Z34" s="4"/>
      <c r="AC34" s="7"/>
      <c r="AD34" s="7"/>
      <c r="AE34" s="7"/>
      <c r="AF34" s="7"/>
      <c r="AG34" s="7"/>
      <c r="AH34" s="7"/>
      <c r="AI34" s="4"/>
      <c r="AJ34" s="4"/>
      <c r="AK34" s="4"/>
      <c r="AL34" s="4"/>
      <c r="AM34" s="104"/>
      <c r="AN34" s="4"/>
      <c r="AO34" s="4"/>
      <c r="AP34" s="4"/>
      <c r="AQ34" s="4"/>
      <c r="AR34" s="8"/>
      <c r="AS34" s="8"/>
      <c r="AT34" s="4"/>
      <c r="AU34" s="4"/>
      <c r="AV34" s="4"/>
      <c r="AW34" s="4"/>
    </row>
    <row r="35" spans="1:49" s="6" customFormat="1" ht="29.45" customHeight="1" x14ac:dyDescent="0.25">
      <c r="A35" s="35" t="s">
        <v>52</v>
      </c>
      <c r="B35" s="31" t="s">
        <v>7</v>
      </c>
      <c r="C35" s="41" t="s">
        <v>53</v>
      </c>
      <c r="D35" s="21">
        <f>+D36</f>
        <v>21200000</v>
      </c>
      <c r="E35" s="21">
        <f>+E36</f>
        <v>21700000</v>
      </c>
      <c r="F35" s="21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</row>
    <row r="36" spans="1:49" s="6" customFormat="1" ht="28.9" customHeight="1" x14ac:dyDescent="0.25">
      <c r="A36" s="35" t="s">
        <v>54</v>
      </c>
      <c r="B36" s="31" t="s">
        <v>14</v>
      </c>
      <c r="C36" s="41" t="s">
        <v>55</v>
      </c>
      <c r="D36" s="21">
        <v>21200000</v>
      </c>
      <c r="E36" s="21">
        <v>21700000</v>
      </c>
      <c r="F36" s="21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2"/>
      <c r="AN36" s="4"/>
      <c r="AO36" s="4"/>
      <c r="AP36" s="4"/>
      <c r="AQ36" s="4"/>
      <c r="AR36" s="8"/>
      <c r="AS36" s="8"/>
      <c r="AT36" s="4"/>
      <c r="AU36" s="4"/>
      <c r="AV36" s="4"/>
      <c r="AW36" s="4"/>
    </row>
    <row r="37" spans="1:49" s="28" customFormat="1" ht="15.6" customHeight="1" x14ac:dyDescent="0.2">
      <c r="A37" s="39" t="s">
        <v>56</v>
      </c>
      <c r="B37" s="31" t="s">
        <v>7</v>
      </c>
      <c r="C37" s="22" t="s">
        <v>57</v>
      </c>
      <c r="D37" s="21">
        <f t="shared" ref="D37:F37" si="4">+D38+D40</f>
        <v>72910000</v>
      </c>
      <c r="E37" s="21">
        <f t="shared" si="4"/>
        <v>75725000</v>
      </c>
      <c r="F37" s="21">
        <f t="shared" si="4"/>
        <v>78592000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4"/>
      <c r="U37" s="4"/>
      <c r="V37" s="5"/>
      <c r="W37" s="4"/>
      <c r="X37" s="4"/>
      <c r="Y37" s="27"/>
      <c r="Z37" s="27"/>
      <c r="AC37" s="26"/>
      <c r="AD37" s="26"/>
      <c r="AE37" s="26"/>
      <c r="AF37" s="26"/>
      <c r="AG37" s="26"/>
      <c r="AH37" s="26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</row>
    <row r="38" spans="1:49" s="6" customFormat="1" ht="16.899999999999999" customHeight="1" x14ac:dyDescent="0.25">
      <c r="A38" s="35" t="s">
        <v>58</v>
      </c>
      <c r="B38" s="31" t="s">
        <v>7</v>
      </c>
      <c r="C38" s="22" t="s">
        <v>59</v>
      </c>
      <c r="D38" s="21">
        <f>+D39</f>
        <v>12050000</v>
      </c>
      <c r="E38" s="21">
        <f>+E39</f>
        <v>14250000</v>
      </c>
      <c r="F38" s="21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</row>
    <row r="39" spans="1:49" s="6" customFormat="1" ht="45" customHeight="1" x14ac:dyDescent="0.25">
      <c r="A39" s="35" t="s">
        <v>60</v>
      </c>
      <c r="B39" s="31" t="s">
        <v>14</v>
      </c>
      <c r="C39" s="22" t="s">
        <v>61</v>
      </c>
      <c r="D39" s="21">
        <v>12050000</v>
      </c>
      <c r="E39" s="21">
        <v>14250000</v>
      </c>
      <c r="F39" s="21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2"/>
      <c r="AN39" s="4"/>
      <c r="AO39" s="4"/>
      <c r="AP39" s="4"/>
      <c r="AQ39" s="4"/>
      <c r="AR39" s="8"/>
      <c r="AS39" s="8"/>
      <c r="AT39" s="4"/>
      <c r="AU39" s="4"/>
      <c r="AV39" s="4"/>
      <c r="AW39" s="4"/>
    </row>
    <row r="40" spans="1:49" s="6" customFormat="1" ht="16.899999999999999" customHeight="1" x14ac:dyDescent="0.25">
      <c r="A40" s="35" t="s">
        <v>62</v>
      </c>
      <c r="B40" s="31" t="s">
        <v>7</v>
      </c>
      <c r="C40" s="31" t="s">
        <v>63</v>
      </c>
      <c r="D40" s="21">
        <f>+D41+D43</f>
        <v>60860000</v>
      </c>
      <c r="E40" s="21">
        <f>+E41+E43</f>
        <v>61475000</v>
      </c>
      <c r="F40" s="21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</row>
    <row r="41" spans="1:49" s="6" customFormat="1" ht="15.6" customHeight="1" x14ac:dyDescent="0.25">
      <c r="A41" s="35" t="s">
        <v>64</v>
      </c>
      <c r="B41" s="31" t="s">
        <v>7</v>
      </c>
      <c r="C41" s="31" t="s">
        <v>65</v>
      </c>
      <c r="D41" s="21">
        <f>+D42</f>
        <v>48805000</v>
      </c>
      <c r="E41" s="21">
        <f>+E42</f>
        <v>49367000</v>
      </c>
      <c r="F41" s="21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"/>
      <c r="AN41" s="4"/>
      <c r="AO41" s="4"/>
      <c r="AP41" s="4"/>
      <c r="AQ41" s="4"/>
      <c r="AR41" s="8"/>
      <c r="AS41" s="8"/>
      <c r="AT41" s="4"/>
      <c r="AU41" s="4"/>
      <c r="AV41" s="4"/>
      <c r="AW41" s="4"/>
    </row>
    <row r="42" spans="1:49" s="6" customFormat="1" ht="33" customHeight="1" x14ac:dyDescent="0.25">
      <c r="A42" s="35" t="s">
        <v>66</v>
      </c>
      <c r="B42" s="31" t="s">
        <v>14</v>
      </c>
      <c r="C42" s="31" t="s">
        <v>67</v>
      </c>
      <c r="D42" s="21">
        <v>48805000</v>
      </c>
      <c r="E42" s="21">
        <v>49367000</v>
      </c>
      <c r="F42" s="21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5"/>
      <c r="W42" s="4"/>
      <c r="X42" s="4"/>
      <c r="Y42" s="4"/>
      <c r="Z42" s="4"/>
      <c r="AC42" s="7"/>
      <c r="AD42" s="7"/>
      <c r="AE42" s="7"/>
      <c r="AF42" s="7"/>
      <c r="AG42" s="7"/>
      <c r="AH42" s="7"/>
      <c r="AI42" s="4"/>
      <c r="AJ42" s="4"/>
      <c r="AK42" s="4"/>
      <c r="AL42" s="4"/>
      <c r="AM42" s="4"/>
      <c r="AN42" s="4"/>
      <c r="AO42" s="4"/>
      <c r="AP42" s="4"/>
      <c r="AQ42" s="4"/>
      <c r="AR42" s="8"/>
      <c r="AS42" s="8"/>
      <c r="AT42" s="4"/>
      <c r="AU42" s="4"/>
      <c r="AV42" s="4"/>
      <c r="AW42" s="4"/>
    </row>
    <row r="43" spans="1:49" s="6" customFormat="1" ht="19.149999999999999" customHeight="1" x14ac:dyDescent="0.25">
      <c r="A43" s="35" t="s">
        <v>68</v>
      </c>
      <c r="B43" s="31" t="s">
        <v>7</v>
      </c>
      <c r="C43" s="31" t="s">
        <v>69</v>
      </c>
      <c r="D43" s="21">
        <f>+D44</f>
        <v>12055000</v>
      </c>
      <c r="E43" s="21">
        <f>+E44</f>
        <v>12108000</v>
      </c>
      <c r="F43" s="21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</row>
    <row r="44" spans="1:49" s="6" customFormat="1" ht="34.15" customHeight="1" x14ac:dyDescent="0.25">
      <c r="A44" s="35" t="s">
        <v>70</v>
      </c>
      <c r="B44" s="31" t="s">
        <v>14</v>
      </c>
      <c r="C44" s="31" t="s">
        <v>71</v>
      </c>
      <c r="D44" s="21">
        <v>12055000</v>
      </c>
      <c r="E44" s="21">
        <v>12108000</v>
      </c>
      <c r="F44" s="21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2"/>
      <c r="AN44" s="4"/>
      <c r="AO44" s="4"/>
      <c r="AP44" s="4"/>
      <c r="AQ44" s="4"/>
      <c r="AR44" s="8"/>
      <c r="AS44" s="8"/>
      <c r="AT44" s="4"/>
      <c r="AU44" s="4"/>
      <c r="AV44" s="4"/>
      <c r="AW44" s="4"/>
    </row>
    <row r="45" spans="1:49" s="44" customFormat="1" ht="18.600000000000001" customHeight="1" x14ac:dyDescent="0.2">
      <c r="A45" s="39" t="s">
        <v>72</v>
      </c>
      <c r="B45" s="19" t="s">
        <v>7</v>
      </c>
      <c r="C45" s="22" t="s">
        <v>73</v>
      </c>
      <c r="D45" s="21">
        <f t="shared" ref="D45:F45" si="5">+D46+D48</f>
        <v>15594000</v>
      </c>
      <c r="E45" s="21">
        <f t="shared" si="5"/>
        <v>15524000</v>
      </c>
      <c r="F45" s="21">
        <f t="shared" si="5"/>
        <v>15609000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5"/>
      <c r="U45" s="5"/>
      <c r="V45" s="5"/>
      <c r="W45" s="5"/>
      <c r="X45" s="5"/>
      <c r="Y45" s="43"/>
      <c r="Z45" s="43"/>
      <c r="AC45" s="45"/>
      <c r="AD45" s="45"/>
      <c r="AE45" s="45"/>
      <c r="AF45" s="45"/>
      <c r="AG45" s="45"/>
      <c r="AH45" s="45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</row>
    <row r="46" spans="1:49" s="44" customFormat="1" ht="29.45" customHeight="1" x14ac:dyDescent="0.2">
      <c r="A46" s="35" t="s">
        <v>74</v>
      </c>
      <c r="B46" s="31" t="s">
        <v>7</v>
      </c>
      <c r="C46" s="22" t="s">
        <v>75</v>
      </c>
      <c r="D46" s="21">
        <f>+D47</f>
        <v>14400000</v>
      </c>
      <c r="E46" s="21">
        <f>+E47</f>
        <v>14500000</v>
      </c>
      <c r="F46" s="21">
        <f>+F47</f>
        <v>14600000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5"/>
      <c r="U46" s="5"/>
      <c r="V46" s="5"/>
      <c r="W46" s="5"/>
      <c r="X46" s="5"/>
      <c r="Y46" s="43"/>
      <c r="Z46" s="43"/>
      <c r="AC46" s="45"/>
      <c r="AD46" s="45"/>
      <c r="AE46" s="45"/>
      <c r="AF46" s="45"/>
      <c r="AG46" s="45"/>
      <c r="AH46" s="45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</row>
    <row r="47" spans="1:49" s="6" customFormat="1" ht="43.9" customHeight="1" x14ac:dyDescent="0.25">
      <c r="A47" s="35" t="s">
        <v>76</v>
      </c>
      <c r="B47" s="31" t="s">
        <v>14</v>
      </c>
      <c r="C47" s="22" t="s">
        <v>77</v>
      </c>
      <c r="D47" s="21">
        <v>14400000</v>
      </c>
      <c r="E47" s="21">
        <v>14500000</v>
      </c>
      <c r="F47" s="21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2"/>
      <c r="AN47" s="4"/>
      <c r="AO47" s="4"/>
      <c r="AP47" s="4"/>
      <c r="AQ47" s="4"/>
      <c r="AR47" s="8"/>
      <c r="AS47" s="8"/>
      <c r="AT47" s="4"/>
      <c r="AU47" s="4"/>
      <c r="AV47" s="4"/>
      <c r="AW47" s="4"/>
    </row>
    <row r="48" spans="1:49" s="6" customFormat="1" ht="28.9" customHeight="1" x14ac:dyDescent="0.25">
      <c r="A48" s="35" t="s">
        <v>78</v>
      </c>
      <c r="B48" s="19" t="s">
        <v>7</v>
      </c>
      <c r="C48" s="22" t="s">
        <v>79</v>
      </c>
      <c r="D48" s="21">
        <f t="shared" ref="D48:F48" si="6">+D49+D51</f>
        <v>1194000</v>
      </c>
      <c r="E48" s="21">
        <f t="shared" si="6"/>
        <v>1024000</v>
      </c>
      <c r="F48" s="21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</row>
    <row r="49" spans="1:49" s="6" customFormat="1" ht="30.6" customHeight="1" x14ac:dyDescent="0.25">
      <c r="A49" s="35" t="s">
        <v>80</v>
      </c>
      <c r="B49" s="19" t="s">
        <v>7</v>
      </c>
      <c r="C49" s="22" t="s">
        <v>82</v>
      </c>
      <c r="D49" s="21">
        <f t="shared" ref="D49:F49" si="7">+D50</f>
        <v>185000</v>
      </c>
      <c r="E49" s="21">
        <f t="shared" si="7"/>
        <v>15000</v>
      </c>
      <c r="F49" s="21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</row>
    <row r="50" spans="1:49" s="6" customFormat="1" ht="31.9" customHeight="1" x14ac:dyDescent="0.25">
      <c r="A50" s="35" t="s">
        <v>351</v>
      </c>
      <c r="B50" s="19" t="s">
        <v>81</v>
      </c>
      <c r="C50" s="22" t="s">
        <v>350</v>
      </c>
      <c r="D50" s="21">
        <v>185000</v>
      </c>
      <c r="E50" s="21">
        <v>15000</v>
      </c>
      <c r="F50" s="21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5"/>
      <c r="W50" s="4"/>
      <c r="X50" s="4"/>
      <c r="Y50" s="4"/>
      <c r="Z50" s="4"/>
      <c r="AC50" s="7"/>
      <c r="AD50" s="7"/>
      <c r="AE50" s="7"/>
      <c r="AF50" s="7"/>
      <c r="AG50" s="7"/>
      <c r="AH50" s="7"/>
      <c r="AI50" s="4"/>
      <c r="AJ50" s="4"/>
      <c r="AK50" s="4"/>
      <c r="AL50" s="4"/>
      <c r="AM50" s="4"/>
      <c r="AN50" s="4"/>
      <c r="AO50" s="4"/>
      <c r="AP50" s="4"/>
      <c r="AQ50" s="4"/>
      <c r="AR50" s="8"/>
      <c r="AS50" s="8"/>
      <c r="AT50" s="4"/>
      <c r="AU50" s="4"/>
      <c r="AV50" s="4"/>
      <c r="AW50" s="4"/>
    </row>
    <row r="51" spans="1:49" s="6" customFormat="1" ht="61.15" customHeight="1" x14ac:dyDescent="0.25">
      <c r="A51" s="35" t="s">
        <v>83</v>
      </c>
      <c r="B51" s="19" t="s">
        <v>7</v>
      </c>
      <c r="C51" s="40" t="s">
        <v>84</v>
      </c>
      <c r="D51" s="21">
        <f>+D52</f>
        <v>1009000</v>
      </c>
      <c r="E51" s="21">
        <f>+E52</f>
        <v>1009000</v>
      </c>
      <c r="F51" s="21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</row>
    <row r="52" spans="1:49" s="6" customFormat="1" ht="84" customHeight="1" x14ac:dyDescent="0.25">
      <c r="A52" s="35" t="s">
        <v>359</v>
      </c>
      <c r="B52" s="19" t="s">
        <v>85</v>
      </c>
      <c r="C52" s="22" t="s">
        <v>358</v>
      </c>
      <c r="D52" s="21">
        <v>1009000</v>
      </c>
      <c r="E52" s="21">
        <v>1009000</v>
      </c>
      <c r="F52" s="21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</row>
    <row r="53" spans="1:49" s="28" customFormat="1" ht="43.9" customHeight="1" x14ac:dyDescent="0.2">
      <c r="A53" s="18" t="s">
        <v>86</v>
      </c>
      <c r="B53" s="19" t="s">
        <v>7</v>
      </c>
      <c r="C53" s="22" t="s">
        <v>87</v>
      </c>
      <c r="D53" s="21">
        <f>+D54+D64+D67</f>
        <v>103073019</v>
      </c>
      <c r="E53" s="21">
        <f t="shared" ref="E53:F53" si="8">+E54+E64+E67</f>
        <v>106762106</v>
      </c>
      <c r="F53" s="21">
        <f t="shared" si="8"/>
        <v>110891391</v>
      </c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4"/>
      <c r="U53" s="4"/>
      <c r="V53" s="5"/>
      <c r="W53" s="4"/>
      <c r="X53" s="4"/>
      <c r="Y53" s="27"/>
      <c r="Z53" s="27"/>
      <c r="AC53" s="26"/>
      <c r="AD53" s="26"/>
      <c r="AE53" s="26"/>
      <c r="AF53" s="26"/>
      <c r="AG53" s="26"/>
      <c r="AH53" s="26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</row>
    <row r="54" spans="1:49" s="6" customFormat="1" ht="69.599999999999994" customHeight="1" x14ac:dyDescent="0.25">
      <c r="A54" s="35" t="s">
        <v>88</v>
      </c>
      <c r="B54" s="19" t="s">
        <v>7</v>
      </c>
      <c r="C54" s="22" t="s">
        <v>89</v>
      </c>
      <c r="D54" s="21">
        <f>D55+D58+D61</f>
        <v>85599132</v>
      </c>
      <c r="E54" s="21">
        <f t="shared" ref="E54:F54" si="9">E55+E58+E61</f>
        <v>89495195</v>
      </c>
      <c r="F54" s="21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</row>
    <row r="55" spans="1:49" s="6" customFormat="1" ht="57" customHeight="1" x14ac:dyDescent="0.25">
      <c r="A55" s="35" t="s">
        <v>90</v>
      </c>
      <c r="B55" s="19" t="s">
        <v>7</v>
      </c>
      <c r="C55" s="22" t="s">
        <v>91</v>
      </c>
      <c r="D55" s="21">
        <f t="shared" ref="D55:F56" si="10">+D56</f>
        <v>71232935</v>
      </c>
      <c r="E55" s="21">
        <f t="shared" si="10"/>
        <v>74568716</v>
      </c>
      <c r="F55" s="21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</row>
    <row r="56" spans="1:49" s="6" customFormat="1" ht="69" customHeight="1" x14ac:dyDescent="0.25">
      <c r="A56" s="35" t="s">
        <v>92</v>
      </c>
      <c r="B56" s="19" t="s">
        <v>7</v>
      </c>
      <c r="C56" s="22" t="s">
        <v>93</v>
      </c>
      <c r="D56" s="21">
        <f t="shared" si="10"/>
        <v>71232935</v>
      </c>
      <c r="E56" s="21">
        <f t="shared" si="10"/>
        <v>74568716</v>
      </c>
      <c r="F56" s="21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</row>
    <row r="57" spans="1:49" s="6" customFormat="1" ht="71.45" customHeight="1" x14ac:dyDescent="0.25">
      <c r="A57" s="35" t="s">
        <v>353</v>
      </c>
      <c r="B57" s="19" t="s">
        <v>81</v>
      </c>
      <c r="C57" s="22" t="s">
        <v>352</v>
      </c>
      <c r="D57" s="21">
        <f>71769698-536763</f>
        <v>71232935</v>
      </c>
      <c r="E57" s="21">
        <v>74568716</v>
      </c>
      <c r="F57" s="21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</row>
    <row r="58" spans="1:49" s="6" customFormat="1" ht="70.900000000000006" customHeight="1" x14ac:dyDescent="0.25">
      <c r="A58" s="35" t="s">
        <v>94</v>
      </c>
      <c r="B58" s="19" t="s">
        <v>7</v>
      </c>
      <c r="C58" s="22" t="s">
        <v>95</v>
      </c>
      <c r="D58" s="21">
        <f t="shared" ref="D58:F59" si="11">+D59</f>
        <v>8462021</v>
      </c>
      <c r="E58" s="21">
        <f t="shared" si="11"/>
        <v>8792040</v>
      </c>
      <c r="F58" s="21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</row>
    <row r="59" spans="1:49" s="6" customFormat="1" ht="72" customHeight="1" x14ac:dyDescent="0.25">
      <c r="A59" s="35" t="s">
        <v>96</v>
      </c>
      <c r="B59" s="19" t="s">
        <v>7</v>
      </c>
      <c r="C59" s="22" t="s">
        <v>97</v>
      </c>
      <c r="D59" s="21">
        <f t="shared" si="11"/>
        <v>8462021</v>
      </c>
      <c r="E59" s="21">
        <f t="shared" si="11"/>
        <v>8792040</v>
      </c>
      <c r="F59" s="21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</row>
    <row r="60" spans="1:49" s="6" customFormat="1" ht="69.599999999999994" customHeight="1" x14ac:dyDescent="0.25">
      <c r="A60" s="35" t="s">
        <v>355</v>
      </c>
      <c r="B60" s="19" t="s">
        <v>81</v>
      </c>
      <c r="C60" s="22" t="s">
        <v>354</v>
      </c>
      <c r="D60" s="21">
        <v>8462021</v>
      </c>
      <c r="E60" s="21">
        <v>8792040</v>
      </c>
      <c r="F60" s="21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</row>
    <row r="61" spans="1:49" s="6" customFormat="1" ht="42" customHeight="1" x14ac:dyDescent="0.25">
      <c r="A61" s="35" t="s">
        <v>98</v>
      </c>
      <c r="B61" s="19" t="s">
        <v>7</v>
      </c>
      <c r="C61" s="22" t="s">
        <v>99</v>
      </c>
      <c r="D61" s="21">
        <f t="shared" ref="D61:F62" si="12">+D62</f>
        <v>5904176</v>
      </c>
      <c r="E61" s="21">
        <f t="shared" si="12"/>
        <v>6134439</v>
      </c>
      <c r="F61" s="21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</row>
    <row r="62" spans="1:49" s="6" customFormat="1" ht="31.15" customHeight="1" x14ac:dyDescent="0.25">
      <c r="A62" s="35" t="s">
        <v>100</v>
      </c>
      <c r="B62" s="19" t="s">
        <v>7</v>
      </c>
      <c r="C62" s="22" t="s">
        <v>101</v>
      </c>
      <c r="D62" s="21">
        <f t="shared" si="12"/>
        <v>5904176</v>
      </c>
      <c r="E62" s="21">
        <f t="shared" si="12"/>
        <v>6134439</v>
      </c>
      <c r="F62" s="21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</row>
    <row r="63" spans="1:49" s="6" customFormat="1" ht="38.25" x14ac:dyDescent="0.25">
      <c r="A63" s="35" t="s">
        <v>357</v>
      </c>
      <c r="B63" s="19" t="s">
        <v>81</v>
      </c>
      <c r="C63" s="22" t="s">
        <v>356</v>
      </c>
      <c r="D63" s="21">
        <v>5904176</v>
      </c>
      <c r="E63" s="21">
        <v>6134439</v>
      </c>
      <c r="F63" s="21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</row>
    <row r="64" spans="1:49" s="6" customFormat="1" ht="25.5" x14ac:dyDescent="0.25">
      <c r="A64" s="35" t="s">
        <v>102</v>
      </c>
      <c r="B64" s="19" t="s">
        <v>7</v>
      </c>
      <c r="C64" s="22" t="s">
        <v>103</v>
      </c>
      <c r="D64" s="21">
        <f t="shared" ref="D64:F65" si="13">+D65</f>
        <v>597504</v>
      </c>
      <c r="E64" s="21">
        <f t="shared" si="13"/>
        <v>80000</v>
      </c>
      <c r="F64" s="21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</row>
    <row r="65" spans="1:49" s="6" customFormat="1" ht="43.9" customHeight="1" x14ac:dyDescent="0.25">
      <c r="A65" s="35" t="s">
        <v>104</v>
      </c>
      <c r="B65" s="19" t="s">
        <v>7</v>
      </c>
      <c r="C65" s="22" t="s">
        <v>105</v>
      </c>
      <c r="D65" s="21">
        <f t="shared" si="13"/>
        <v>597504</v>
      </c>
      <c r="E65" s="21">
        <f t="shared" si="13"/>
        <v>80000</v>
      </c>
      <c r="F65" s="21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</row>
    <row r="66" spans="1:49" s="6" customFormat="1" ht="47.45" customHeight="1" x14ac:dyDescent="0.25">
      <c r="A66" s="35" t="s">
        <v>106</v>
      </c>
      <c r="B66" s="19" t="s">
        <v>81</v>
      </c>
      <c r="C66" s="22" t="s">
        <v>107</v>
      </c>
      <c r="D66" s="21">
        <f>68000+529504</f>
        <v>597504</v>
      </c>
      <c r="E66" s="21">
        <v>80000</v>
      </c>
      <c r="F66" s="21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</row>
    <row r="67" spans="1:49" s="6" customFormat="1" ht="69" customHeight="1" x14ac:dyDescent="0.25">
      <c r="A67" s="35" t="s">
        <v>108</v>
      </c>
      <c r="B67" s="19" t="s">
        <v>7</v>
      </c>
      <c r="C67" s="22" t="s">
        <v>109</v>
      </c>
      <c r="D67" s="21">
        <f>+D68+D73</f>
        <v>16876383</v>
      </c>
      <c r="E67" s="21">
        <f t="shared" ref="E67:F67" si="14">+E68+E73</f>
        <v>17186911</v>
      </c>
      <c r="F67" s="21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</row>
    <row r="68" spans="1:49" s="6" customFormat="1" ht="69" customHeight="1" x14ac:dyDescent="0.25">
      <c r="A68" s="35" t="s">
        <v>110</v>
      </c>
      <c r="B68" s="19" t="s">
        <v>7</v>
      </c>
      <c r="C68" s="40" t="s">
        <v>111</v>
      </c>
      <c r="D68" s="21">
        <f t="shared" ref="D68:F69" si="15">+D69</f>
        <v>6350000</v>
      </c>
      <c r="E68" s="21">
        <f t="shared" si="15"/>
        <v>6250000</v>
      </c>
      <c r="F68" s="21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</row>
    <row r="69" spans="1:49" s="6" customFormat="1" ht="71.45" customHeight="1" x14ac:dyDescent="0.25">
      <c r="A69" s="35" t="s">
        <v>112</v>
      </c>
      <c r="B69" s="19" t="s">
        <v>7</v>
      </c>
      <c r="C69" s="22" t="s">
        <v>113</v>
      </c>
      <c r="D69" s="21">
        <f t="shared" si="15"/>
        <v>6350000</v>
      </c>
      <c r="E69" s="21">
        <f t="shared" si="15"/>
        <v>6250000</v>
      </c>
      <c r="F69" s="21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</row>
    <row r="70" spans="1:49" s="6" customFormat="1" ht="84" customHeight="1" x14ac:dyDescent="0.2">
      <c r="A70" s="46" t="s">
        <v>114</v>
      </c>
      <c r="B70" s="19" t="s">
        <v>7</v>
      </c>
      <c r="C70" s="22" t="s">
        <v>115</v>
      </c>
      <c r="D70" s="21">
        <f t="shared" ref="D70:F70" si="16">+D71+D72</f>
        <v>6350000</v>
      </c>
      <c r="E70" s="21">
        <f t="shared" si="16"/>
        <v>6250000</v>
      </c>
      <c r="F70" s="21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s="6" customFormat="1" ht="83.45" customHeight="1" x14ac:dyDescent="0.2">
      <c r="A71" s="46" t="s">
        <v>116</v>
      </c>
      <c r="B71" s="19" t="s">
        <v>85</v>
      </c>
      <c r="C71" s="22" t="s">
        <v>117</v>
      </c>
      <c r="D71" s="21">
        <v>6000000</v>
      </c>
      <c r="E71" s="21">
        <v>5900000</v>
      </c>
      <c r="F71" s="21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s="6" customFormat="1" ht="82.15" customHeight="1" x14ac:dyDescent="0.2">
      <c r="A72" s="46" t="s">
        <v>118</v>
      </c>
      <c r="B72" s="19" t="s">
        <v>85</v>
      </c>
      <c r="C72" s="22" t="s">
        <v>119</v>
      </c>
      <c r="D72" s="21">
        <v>350000</v>
      </c>
      <c r="E72" s="21">
        <v>350000</v>
      </c>
      <c r="F72" s="21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s="6" customFormat="1" ht="99.6" customHeight="1" x14ac:dyDescent="0.2">
      <c r="A73" s="46" t="s">
        <v>332</v>
      </c>
      <c r="B73" s="19" t="s">
        <v>7</v>
      </c>
      <c r="C73" s="22" t="s">
        <v>331</v>
      </c>
      <c r="D73" s="21">
        <f t="shared" ref="D73:F73" si="17">+D74</f>
        <v>10526383</v>
      </c>
      <c r="E73" s="21">
        <f t="shared" si="17"/>
        <v>10936911</v>
      </c>
      <c r="F73" s="21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s="6" customFormat="1" ht="84.6" customHeight="1" x14ac:dyDescent="0.2">
      <c r="A74" s="46" t="s">
        <v>333</v>
      </c>
      <c r="B74" s="19" t="s">
        <v>7</v>
      </c>
      <c r="C74" s="22" t="s">
        <v>360</v>
      </c>
      <c r="D74" s="21">
        <f>+D75+D77+D79</f>
        <v>10526383</v>
      </c>
      <c r="E74" s="21">
        <f t="shared" ref="E74:F74" si="18">+E75+E77+E79</f>
        <v>10936911</v>
      </c>
      <c r="F74" s="21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6" customFormat="1" ht="85.15" customHeight="1" x14ac:dyDescent="0.2">
      <c r="A75" s="46" t="s">
        <v>333</v>
      </c>
      <c r="B75" s="19" t="s">
        <v>7</v>
      </c>
      <c r="C75" s="22" t="s">
        <v>336</v>
      </c>
      <c r="D75" s="21">
        <f t="shared" ref="D75:F75" si="19">+D76</f>
        <v>6074033</v>
      </c>
      <c r="E75" s="21">
        <f t="shared" si="19"/>
        <v>6310920</v>
      </c>
      <c r="F75" s="21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6" customFormat="1" ht="101.45" customHeight="1" x14ac:dyDescent="0.2">
      <c r="A76" s="47" t="s">
        <v>339</v>
      </c>
      <c r="B76" s="19" t="s">
        <v>81</v>
      </c>
      <c r="C76" s="22" t="s">
        <v>334</v>
      </c>
      <c r="D76" s="21">
        <v>6074033</v>
      </c>
      <c r="E76" s="21">
        <v>6310920</v>
      </c>
      <c r="F76" s="21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6" customFormat="1" ht="83.45" customHeight="1" x14ac:dyDescent="0.2">
      <c r="A77" s="46" t="s">
        <v>333</v>
      </c>
      <c r="B77" s="19" t="s">
        <v>7</v>
      </c>
      <c r="C77" s="22" t="s">
        <v>337</v>
      </c>
      <c r="D77" s="21">
        <f t="shared" ref="D77:F77" si="20">+D78</f>
        <v>2206910</v>
      </c>
      <c r="E77" s="21">
        <f t="shared" si="20"/>
        <v>2292979</v>
      </c>
      <c r="F77" s="21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6" customFormat="1" ht="114.75" x14ac:dyDescent="0.2">
      <c r="A78" s="47" t="s">
        <v>338</v>
      </c>
      <c r="B78" s="19" t="s">
        <v>81</v>
      </c>
      <c r="C78" s="22" t="s">
        <v>335</v>
      </c>
      <c r="D78" s="21">
        <v>2206910</v>
      </c>
      <c r="E78" s="21">
        <v>2292979</v>
      </c>
      <c r="F78" s="21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79" spans="1:49" s="6" customFormat="1" ht="82.15" customHeight="1" x14ac:dyDescent="0.2">
      <c r="A79" s="47" t="s">
        <v>333</v>
      </c>
      <c r="B79" s="19" t="s">
        <v>7</v>
      </c>
      <c r="C79" s="41" t="s">
        <v>340</v>
      </c>
      <c r="D79" s="21">
        <f t="shared" ref="D79:F79" si="21">+D80</f>
        <v>2245440</v>
      </c>
      <c r="E79" s="21">
        <f t="shared" si="21"/>
        <v>2333012</v>
      </c>
      <c r="F79" s="21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</row>
    <row r="80" spans="1:49" s="6" customFormat="1" ht="103.9" customHeight="1" x14ac:dyDescent="0.2">
      <c r="A80" s="47" t="s">
        <v>342</v>
      </c>
      <c r="B80" s="19" t="s">
        <v>81</v>
      </c>
      <c r="C80" s="41" t="s">
        <v>341</v>
      </c>
      <c r="D80" s="21">
        <v>2245440</v>
      </c>
      <c r="E80" s="21">
        <v>2333012</v>
      </c>
      <c r="F80" s="21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</row>
    <row r="81" spans="1:49" s="6" customFormat="1" ht="25.5" x14ac:dyDescent="0.25">
      <c r="A81" s="18" t="s">
        <v>120</v>
      </c>
      <c r="B81" s="19" t="s">
        <v>7</v>
      </c>
      <c r="C81" s="22" t="s">
        <v>121</v>
      </c>
      <c r="D81" s="21">
        <f>+D82+D88</f>
        <v>17567041</v>
      </c>
      <c r="E81" s="21">
        <f>+E82+E88</f>
        <v>18270156</v>
      </c>
      <c r="F81" s="21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</row>
    <row r="82" spans="1:49" s="6" customFormat="1" ht="15.6" customHeight="1" x14ac:dyDescent="0.25">
      <c r="A82" s="35" t="s">
        <v>122</v>
      </c>
      <c r="B82" s="19" t="s">
        <v>7</v>
      </c>
      <c r="C82" s="22" t="s">
        <v>123</v>
      </c>
      <c r="D82" s="48">
        <f t="shared" ref="D82:F82" si="22">+D83+D84+D85</f>
        <v>17116020</v>
      </c>
      <c r="E82" s="48">
        <f t="shared" si="22"/>
        <v>17800650</v>
      </c>
      <c r="F82" s="48">
        <f t="shared" si="22"/>
        <v>18512670</v>
      </c>
      <c r="G82" s="4"/>
      <c r="H82" s="4"/>
      <c r="I82" s="4"/>
      <c r="J82" s="4"/>
      <c r="K82" s="4"/>
      <c r="L82" s="110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20"/>
      <c r="AN82" s="4"/>
      <c r="AO82" s="4"/>
      <c r="AP82" s="4"/>
      <c r="AQ82" s="4"/>
      <c r="AR82" s="110"/>
      <c r="AS82" s="8"/>
      <c r="AT82" s="4"/>
      <c r="AU82" s="4"/>
      <c r="AV82" s="4"/>
      <c r="AW82" s="4"/>
    </row>
    <row r="83" spans="1:49" s="6" customFormat="1" ht="28.15" customHeight="1" x14ac:dyDescent="0.25">
      <c r="A83" s="35" t="s">
        <v>124</v>
      </c>
      <c r="B83" s="19" t="s">
        <v>125</v>
      </c>
      <c r="C83" s="22" t="s">
        <v>126</v>
      </c>
      <c r="D83" s="21">
        <v>1803770</v>
      </c>
      <c r="E83" s="21">
        <v>1875920</v>
      </c>
      <c r="F83" s="21">
        <v>1950960</v>
      </c>
      <c r="G83" s="4"/>
      <c r="H83" s="32"/>
      <c r="I83" s="32"/>
      <c r="J83" s="32"/>
      <c r="K83" s="32"/>
      <c r="L83" s="110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20"/>
      <c r="AN83" s="32"/>
      <c r="AO83" s="32"/>
      <c r="AP83" s="32"/>
      <c r="AQ83" s="32"/>
      <c r="AR83" s="110"/>
      <c r="AS83" s="8"/>
      <c r="AT83" s="4"/>
      <c r="AU83" s="4"/>
      <c r="AV83" s="4"/>
      <c r="AW83" s="4"/>
    </row>
    <row r="84" spans="1:49" s="6" customFormat="1" x14ac:dyDescent="0.25">
      <c r="A84" s="35" t="s">
        <v>127</v>
      </c>
      <c r="B84" s="19" t="s">
        <v>125</v>
      </c>
      <c r="C84" s="22" t="s">
        <v>128</v>
      </c>
      <c r="D84" s="21">
        <v>12638080</v>
      </c>
      <c r="E84" s="21">
        <v>13143600</v>
      </c>
      <c r="F84" s="21">
        <v>13669340</v>
      </c>
      <c r="G84" s="4"/>
      <c r="H84" s="32"/>
      <c r="I84" s="32"/>
      <c r="J84" s="32"/>
      <c r="K84" s="32"/>
      <c r="L84" s="110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20"/>
      <c r="AN84" s="32"/>
      <c r="AO84" s="32"/>
      <c r="AP84" s="32"/>
      <c r="AQ84" s="32"/>
      <c r="AR84" s="110"/>
      <c r="AS84" s="8"/>
      <c r="AT84" s="4"/>
      <c r="AU84" s="4"/>
      <c r="AV84" s="4"/>
      <c r="AW84" s="4"/>
    </row>
    <row r="85" spans="1:49" s="6" customFormat="1" x14ac:dyDescent="0.25">
      <c r="A85" s="35" t="s">
        <v>129</v>
      </c>
      <c r="B85" s="19" t="s">
        <v>7</v>
      </c>
      <c r="C85" s="22" t="s">
        <v>130</v>
      </c>
      <c r="D85" s="21">
        <f>+D86+D87</f>
        <v>2674170</v>
      </c>
      <c r="E85" s="21">
        <f>+E86+E87</f>
        <v>2781130</v>
      </c>
      <c r="F85" s="21">
        <f>+F86+F87</f>
        <v>2892370</v>
      </c>
      <c r="G85" s="4"/>
      <c r="H85" s="32"/>
      <c r="I85" s="32"/>
      <c r="J85" s="32"/>
      <c r="K85" s="32"/>
      <c r="L85" s="110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120"/>
      <c r="AN85" s="32"/>
      <c r="AO85" s="32"/>
      <c r="AP85" s="32"/>
      <c r="AQ85" s="32"/>
      <c r="AR85" s="110"/>
      <c r="AS85" s="8"/>
      <c r="AT85" s="4"/>
      <c r="AU85" s="4"/>
      <c r="AV85" s="4"/>
      <c r="AW85" s="4"/>
    </row>
    <row r="86" spans="1:49" s="6" customFormat="1" x14ac:dyDescent="0.25">
      <c r="A86" s="35" t="s">
        <v>131</v>
      </c>
      <c r="B86" s="19" t="s">
        <v>125</v>
      </c>
      <c r="C86" s="22" t="s">
        <v>132</v>
      </c>
      <c r="D86" s="21">
        <v>2550910</v>
      </c>
      <c r="E86" s="21">
        <v>2652940</v>
      </c>
      <c r="F86" s="21">
        <v>2759060</v>
      </c>
      <c r="G86" s="4"/>
      <c r="H86" s="32"/>
      <c r="I86" s="32"/>
      <c r="J86" s="32"/>
      <c r="K86" s="32"/>
      <c r="L86" s="110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120"/>
      <c r="AN86" s="32"/>
      <c r="AO86" s="32"/>
      <c r="AP86" s="32"/>
      <c r="AQ86" s="32"/>
      <c r="AR86" s="110"/>
      <c r="AS86" s="8"/>
      <c r="AT86" s="4"/>
      <c r="AU86" s="4"/>
      <c r="AV86" s="4"/>
      <c r="AW86" s="4"/>
    </row>
    <row r="87" spans="1:49" s="6" customFormat="1" x14ac:dyDescent="0.25">
      <c r="A87" s="35" t="s">
        <v>133</v>
      </c>
      <c r="B87" s="19" t="s">
        <v>125</v>
      </c>
      <c r="C87" s="22" t="s">
        <v>134</v>
      </c>
      <c r="D87" s="21">
        <v>123260</v>
      </c>
      <c r="E87" s="21">
        <v>128190</v>
      </c>
      <c r="F87" s="21">
        <v>133310</v>
      </c>
      <c r="G87" s="4"/>
      <c r="H87" s="32"/>
      <c r="I87" s="32"/>
      <c r="J87" s="32"/>
      <c r="K87" s="32"/>
      <c r="L87" s="110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120"/>
      <c r="AN87" s="32"/>
      <c r="AO87" s="32"/>
      <c r="AP87" s="32"/>
      <c r="AQ87" s="32"/>
      <c r="AR87" s="110"/>
      <c r="AS87" s="8"/>
      <c r="AT87" s="4"/>
      <c r="AU87" s="4"/>
      <c r="AV87" s="4"/>
      <c r="AW87" s="4"/>
    </row>
    <row r="88" spans="1:49" s="6" customFormat="1" x14ac:dyDescent="0.25">
      <c r="A88" s="35" t="s">
        <v>135</v>
      </c>
      <c r="B88" s="19" t="s">
        <v>7</v>
      </c>
      <c r="C88" s="22" t="s">
        <v>136</v>
      </c>
      <c r="D88" s="21">
        <f t="shared" ref="D88:F89" si="23">+D89</f>
        <v>451021</v>
      </c>
      <c r="E88" s="21">
        <f t="shared" si="23"/>
        <v>469506</v>
      </c>
      <c r="F88" s="21">
        <f t="shared" si="23"/>
        <v>469506</v>
      </c>
      <c r="G88" s="4"/>
      <c r="H88" s="32"/>
      <c r="I88" s="32"/>
      <c r="J88" s="32"/>
      <c r="K88" s="32"/>
      <c r="L88" s="110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32"/>
      <c r="AO88" s="32"/>
      <c r="AP88" s="32"/>
      <c r="AQ88" s="32"/>
      <c r="AR88" s="110"/>
      <c r="AS88" s="8"/>
      <c r="AT88" s="4"/>
      <c r="AU88" s="4"/>
      <c r="AV88" s="4"/>
      <c r="AW88" s="4"/>
    </row>
    <row r="89" spans="1:49" s="6" customFormat="1" ht="25.5" x14ac:dyDescent="0.25">
      <c r="A89" s="35" t="s">
        <v>137</v>
      </c>
      <c r="B89" s="19" t="s">
        <v>7</v>
      </c>
      <c r="C89" s="22" t="s">
        <v>138</v>
      </c>
      <c r="D89" s="21">
        <f t="shared" si="23"/>
        <v>451021</v>
      </c>
      <c r="E89" s="21">
        <f t="shared" si="23"/>
        <v>469506</v>
      </c>
      <c r="F89" s="21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</row>
    <row r="90" spans="1:49" s="6" customFormat="1" ht="44.45" customHeight="1" x14ac:dyDescent="0.25">
      <c r="A90" s="35" t="s">
        <v>139</v>
      </c>
      <c r="B90" s="19" t="s">
        <v>81</v>
      </c>
      <c r="C90" s="22" t="s">
        <v>140</v>
      </c>
      <c r="D90" s="21">
        <v>451021</v>
      </c>
      <c r="E90" s="21">
        <v>469506</v>
      </c>
      <c r="F90" s="21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</row>
    <row r="91" spans="1:49" s="28" customFormat="1" ht="28.15" customHeight="1" x14ac:dyDescent="0.2">
      <c r="A91" s="35" t="s">
        <v>141</v>
      </c>
      <c r="B91" s="19" t="s">
        <v>7</v>
      </c>
      <c r="C91" s="22" t="s">
        <v>142</v>
      </c>
      <c r="D91" s="21">
        <f t="shared" ref="D91:F91" si="24">+D96+D92</f>
        <v>1649963.45</v>
      </c>
      <c r="E91" s="21">
        <f t="shared" si="24"/>
        <v>1619296</v>
      </c>
      <c r="F91" s="21">
        <f t="shared" si="24"/>
        <v>1622188</v>
      </c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4"/>
      <c r="U91" s="4"/>
      <c r="V91" s="5"/>
      <c r="W91" s="4"/>
      <c r="X91" s="4"/>
      <c r="Y91" s="27"/>
      <c r="Z91" s="27"/>
      <c r="AC91" s="26"/>
      <c r="AD91" s="26"/>
      <c r="AE91" s="26"/>
      <c r="AF91" s="26"/>
      <c r="AG91" s="26"/>
      <c r="AH91" s="26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</row>
    <row r="92" spans="1:49" s="6" customFormat="1" ht="20.45" customHeight="1" x14ac:dyDescent="0.25">
      <c r="A92" s="35" t="s">
        <v>143</v>
      </c>
      <c r="B92" s="19" t="s">
        <v>7</v>
      </c>
      <c r="C92" s="22" t="s">
        <v>144</v>
      </c>
      <c r="D92" s="21">
        <f t="shared" ref="D92:F93" si="25">+D93</f>
        <v>69583</v>
      </c>
      <c r="E92" s="21">
        <f t="shared" si="25"/>
        <v>72296</v>
      </c>
      <c r="F92" s="21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8"/>
      <c r="AS92" s="8"/>
      <c r="AT92" s="4"/>
      <c r="AU92" s="4"/>
      <c r="AV92" s="4"/>
      <c r="AW92" s="4"/>
    </row>
    <row r="93" spans="1:49" s="6" customFormat="1" ht="19.899999999999999" customHeight="1" x14ac:dyDescent="0.25">
      <c r="A93" s="35" t="s">
        <v>145</v>
      </c>
      <c r="B93" s="19" t="s">
        <v>7</v>
      </c>
      <c r="C93" s="22" t="s">
        <v>146</v>
      </c>
      <c r="D93" s="21">
        <f t="shared" si="25"/>
        <v>69583</v>
      </c>
      <c r="E93" s="21">
        <f t="shared" si="25"/>
        <v>72296</v>
      </c>
      <c r="F93" s="21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</row>
    <row r="94" spans="1:49" s="6" customFormat="1" ht="31.15" customHeight="1" x14ac:dyDescent="0.25">
      <c r="A94" s="35" t="s">
        <v>147</v>
      </c>
      <c r="B94" s="19" t="s">
        <v>7</v>
      </c>
      <c r="C94" s="41" t="s">
        <v>148</v>
      </c>
      <c r="D94" s="21">
        <f>SUM(D95:D95)</f>
        <v>69583</v>
      </c>
      <c r="E94" s="21">
        <f>SUM(E95:E95)</f>
        <v>72296</v>
      </c>
      <c r="F94" s="21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</row>
    <row r="95" spans="1:49" s="6" customFormat="1" ht="56.45" customHeight="1" x14ac:dyDescent="0.2">
      <c r="A95" s="49" t="s">
        <v>149</v>
      </c>
      <c r="B95" s="19" t="s">
        <v>81</v>
      </c>
      <c r="C95" s="41" t="s">
        <v>150</v>
      </c>
      <c r="D95" s="21">
        <v>69583</v>
      </c>
      <c r="E95" s="21">
        <v>72296</v>
      </c>
      <c r="F95" s="21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1:49" s="6" customFormat="1" x14ac:dyDescent="0.25">
      <c r="A96" s="35" t="s">
        <v>151</v>
      </c>
      <c r="B96" s="19" t="s">
        <v>7</v>
      </c>
      <c r="C96" s="22" t="s">
        <v>152</v>
      </c>
      <c r="D96" s="21">
        <f t="shared" ref="D96:F97" si="26">+D97</f>
        <v>1580380.45</v>
      </c>
      <c r="E96" s="21">
        <f t="shared" si="26"/>
        <v>1547000</v>
      </c>
      <c r="F96" s="21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8"/>
      <c r="AS96" s="8"/>
      <c r="AT96" s="4"/>
      <c r="AU96" s="4"/>
      <c r="AV96" s="4"/>
      <c r="AW96" s="4"/>
    </row>
    <row r="97" spans="1:49" s="6" customFormat="1" x14ac:dyDescent="0.25">
      <c r="A97" s="35" t="s">
        <v>153</v>
      </c>
      <c r="B97" s="19" t="s">
        <v>7</v>
      </c>
      <c r="C97" s="22" t="s">
        <v>154</v>
      </c>
      <c r="D97" s="21">
        <f t="shared" si="26"/>
        <v>1580380.45</v>
      </c>
      <c r="E97" s="21">
        <f t="shared" si="26"/>
        <v>1547000</v>
      </c>
      <c r="F97" s="21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</row>
    <row r="98" spans="1:49" s="6" customFormat="1" ht="30.6" customHeight="1" x14ac:dyDescent="0.25">
      <c r="A98" s="35" t="s">
        <v>155</v>
      </c>
      <c r="B98" s="19" t="s">
        <v>7</v>
      </c>
      <c r="C98" s="22" t="s">
        <v>156</v>
      </c>
      <c r="D98" s="21">
        <f>+D103+D104+D99+D101+D102+D100</f>
        <v>1580380.45</v>
      </c>
      <c r="E98" s="21">
        <f t="shared" ref="E98:F98" si="27">+E103+E104+E99+E101+E102</f>
        <v>1547000</v>
      </c>
      <c r="F98" s="21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4"/>
      <c r="AN98" s="4"/>
      <c r="AO98" s="4"/>
      <c r="AP98" s="4"/>
      <c r="AQ98" s="4"/>
      <c r="AR98" s="8"/>
      <c r="AS98" s="8"/>
      <c r="AT98" s="4"/>
      <c r="AU98" s="4"/>
      <c r="AV98" s="4"/>
      <c r="AW98" s="4"/>
    </row>
    <row r="99" spans="1:49" s="6" customFormat="1" ht="30.6" customHeight="1" x14ac:dyDescent="0.25">
      <c r="A99" s="35" t="s">
        <v>155</v>
      </c>
      <c r="B99" s="19" t="s">
        <v>280</v>
      </c>
      <c r="C99" s="22" t="s">
        <v>156</v>
      </c>
      <c r="D99" s="21">
        <v>6323.71</v>
      </c>
      <c r="E99" s="21">
        <v>0</v>
      </c>
      <c r="F99" s="21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10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</row>
    <row r="100" spans="1:49" s="6" customFormat="1" ht="30.6" customHeight="1" x14ac:dyDescent="0.25">
      <c r="A100" s="35" t="s">
        <v>155</v>
      </c>
      <c r="B100" s="19" t="s">
        <v>81</v>
      </c>
      <c r="C100" s="22" t="s">
        <v>156</v>
      </c>
      <c r="D100" s="21">
        <v>21259</v>
      </c>
      <c r="E100" s="21">
        <v>0</v>
      </c>
      <c r="F100" s="21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106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</row>
    <row r="101" spans="1:49" s="6" customFormat="1" ht="30.6" customHeight="1" x14ac:dyDescent="0.25">
      <c r="A101" s="35" t="s">
        <v>155</v>
      </c>
      <c r="B101" s="19" t="s">
        <v>221</v>
      </c>
      <c r="C101" s="22" t="s">
        <v>156</v>
      </c>
      <c r="D101" s="21">
        <v>5613.98</v>
      </c>
      <c r="E101" s="21">
        <v>0</v>
      </c>
      <c r="F101" s="21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10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</row>
    <row r="102" spans="1:49" s="6" customFormat="1" ht="30.6" customHeight="1" x14ac:dyDescent="0.25">
      <c r="A102" s="35" t="s">
        <v>155</v>
      </c>
      <c r="B102" s="19" t="s">
        <v>419</v>
      </c>
      <c r="C102" s="22" t="s">
        <v>156</v>
      </c>
      <c r="D102" s="21">
        <v>183.76</v>
      </c>
      <c r="E102" s="21">
        <v>0</v>
      </c>
      <c r="F102" s="21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10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</row>
    <row r="103" spans="1:49" s="6" customFormat="1" ht="45" customHeight="1" x14ac:dyDescent="0.2">
      <c r="A103" s="18" t="s">
        <v>157</v>
      </c>
      <c r="B103" s="19" t="s">
        <v>85</v>
      </c>
      <c r="C103" s="22" t="s">
        <v>158</v>
      </c>
      <c r="D103" s="21">
        <v>787000</v>
      </c>
      <c r="E103" s="21">
        <v>787000</v>
      </c>
      <c r="F103" s="21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1:49" s="6" customFormat="1" ht="33.6" customHeight="1" x14ac:dyDescent="0.2">
      <c r="A104" s="49" t="s">
        <v>159</v>
      </c>
      <c r="B104" s="19" t="s">
        <v>85</v>
      </c>
      <c r="C104" s="22" t="s">
        <v>160</v>
      </c>
      <c r="D104" s="21">
        <v>760000</v>
      </c>
      <c r="E104" s="21">
        <v>760000</v>
      </c>
      <c r="F104" s="21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1:49" s="28" customFormat="1" ht="25.5" x14ac:dyDescent="0.2">
      <c r="A105" s="35" t="s">
        <v>161</v>
      </c>
      <c r="B105" s="19" t="s">
        <v>7</v>
      </c>
      <c r="C105" s="22" t="s">
        <v>162</v>
      </c>
      <c r="D105" s="21">
        <f>+D106+D109</f>
        <v>18032032</v>
      </c>
      <c r="E105" s="21">
        <f t="shared" ref="E105:F105" si="28">+E106+E109</f>
        <v>4729562</v>
      </c>
      <c r="F105" s="21">
        <f t="shared" si="28"/>
        <v>4918744</v>
      </c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4"/>
      <c r="U105" s="4"/>
      <c r="V105" s="5"/>
      <c r="W105" s="4"/>
      <c r="X105" s="4"/>
      <c r="Y105" s="27"/>
      <c r="Z105" s="27"/>
      <c r="AC105" s="26"/>
      <c r="AD105" s="26"/>
      <c r="AE105" s="26"/>
      <c r="AF105" s="26"/>
      <c r="AG105" s="26"/>
      <c r="AH105" s="26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</row>
    <row r="106" spans="1:49" s="6" customFormat="1" ht="70.150000000000006" customHeight="1" x14ac:dyDescent="0.25">
      <c r="A106" s="35" t="s">
        <v>163</v>
      </c>
      <c r="B106" s="50" t="s">
        <v>7</v>
      </c>
      <c r="C106" s="50" t="s">
        <v>164</v>
      </c>
      <c r="D106" s="21">
        <f t="shared" ref="D106:F107" si="29">+D107</f>
        <v>13480000</v>
      </c>
      <c r="E106" s="21">
        <f t="shared" si="29"/>
        <v>0</v>
      </c>
      <c r="F106" s="21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</row>
    <row r="107" spans="1:49" s="6" customFormat="1" ht="84" customHeight="1" x14ac:dyDescent="0.25">
      <c r="A107" s="35" t="s">
        <v>165</v>
      </c>
      <c r="B107" s="50" t="s">
        <v>7</v>
      </c>
      <c r="C107" s="50" t="s">
        <v>166</v>
      </c>
      <c r="D107" s="21">
        <f t="shared" si="29"/>
        <v>13480000</v>
      </c>
      <c r="E107" s="21">
        <f t="shared" si="29"/>
        <v>0</v>
      </c>
      <c r="F107" s="21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4"/>
      <c r="AQ107" s="4"/>
      <c r="AR107" s="8"/>
      <c r="AS107" s="8"/>
      <c r="AT107" s="4"/>
      <c r="AU107" s="4"/>
      <c r="AV107" s="4"/>
      <c r="AW107" s="4"/>
    </row>
    <row r="108" spans="1:49" s="6" customFormat="1" ht="82.15" customHeight="1" x14ac:dyDescent="0.25">
      <c r="A108" s="35" t="s">
        <v>362</v>
      </c>
      <c r="B108" s="50" t="s">
        <v>81</v>
      </c>
      <c r="C108" s="50" t="s">
        <v>361</v>
      </c>
      <c r="D108" s="21">
        <f>480000+13000000</f>
        <v>13480000</v>
      </c>
      <c r="E108" s="21">
        <v>0</v>
      </c>
      <c r="F108" s="21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</row>
    <row r="109" spans="1:49" s="6" customFormat="1" ht="31.15" customHeight="1" x14ac:dyDescent="0.25">
      <c r="A109" s="35" t="s">
        <v>167</v>
      </c>
      <c r="B109" s="50" t="s">
        <v>7</v>
      </c>
      <c r="C109" s="51" t="s">
        <v>168</v>
      </c>
      <c r="D109" s="21">
        <f>+D110+D112</f>
        <v>4552032</v>
      </c>
      <c r="E109" s="21">
        <f>+E110+E112</f>
        <v>4729562</v>
      </c>
      <c r="F109" s="21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</row>
    <row r="110" spans="1:49" s="6" customFormat="1" ht="31.15" customHeight="1" x14ac:dyDescent="0.25">
      <c r="A110" s="35" t="s">
        <v>169</v>
      </c>
      <c r="B110" s="50" t="s">
        <v>7</v>
      </c>
      <c r="C110" s="51" t="s">
        <v>170</v>
      </c>
      <c r="D110" s="21">
        <f>+D111</f>
        <v>3124052</v>
      </c>
      <c r="E110" s="21">
        <f>+E111</f>
        <v>3245890</v>
      </c>
      <c r="F110" s="21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</row>
    <row r="111" spans="1:49" s="6" customFormat="1" ht="46.9" customHeight="1" x14ac:dyDescent="0.25">
      <c r="A111" s="35" t="s">
        <v>171</v>
      </c>
      <c r="B111" s="50" t="s">
        <v>81</v>
      </c>
      <c r="C111" s="51" t="s">
        <v>172</v>
      </c>
      <c r="D111" s="21">
        <v>3124052</v>
      </c>
      <c r="E111" s="21">
        <v>3245890</v>
      </c>
      <c r="F111" s="21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2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8"/>
      <c r="AS111" s="8"/>
      <c r="AT111" s="4"/>
      <c r="AU111" s="4"/>
      <c r="AV111" s="4"/>
      <c r="AW111" s="4"/>
    </row>
    <row r="112" spans="1:49" s="6" customFormat="1" ht="46.15" customHeight="1" x14ac:dyDescent="0.25">
      <c r="A112" s="35" t="s">
        <v>173</v>
      </c>
      <c r="B112" s="50" t="s">
        <v>7</v>
      </c>
      <c r="C112" s="51" t="s">
        <v>174</v>
      </c>
      <c r="D112" s="21">
        <f>+D113</f>
        <v>1427980</v>
      </c>
      <c r="E112" s="21">
        <f>+E113</f>
        <v>1483672</v>
      </c>
      <c r="F112" s="21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</row>
    <row r="113" spans="1:49" s="6" customFormat="1" ht="43.15" customHeight="1" x14ac:dyDescent="0.25">
      <c r="A113" s="35" t="s">
        <v>175</v>
      </c>
      <c r="B113" s="50" t="s">
        <v>81</v>
      </c>
      <c r="C113" s="51" t="s">
        <v>176</v>
      </c>
      <c r="D113" s="21">
        <v>1427980</v>
      </c>
      <c r="E113" s="21">
        <v>1483672</v>
      </c>
      <c r="F113" s="21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</row>
    <row r="114" spans="1:49" s="6" customFormat="1" ht="19.149999999999999" customHeight="1" x14ac:dyDescent="0.25">
      <c r="A114" s="35" t="s">
        <v>177</v>
      </c>
      <c r="B114" s="19" t="s">
        <v>7</v>
      </c>
      <c r="C114" s="22" t="s">
        <v>178</v>
      </c>
      <c r="D114" s="21">
        <f>+D115+D143+D145+D158+D152</f>
        <v>10835102</v>
      </c>
      <c r="E114" s="21">
        <f>+E115+E143+E145+E158+E152</f>
        <v>10731364</v>
      </c>
      <c r="F114" s="21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53"/>
      <c r="AQ114" s="4"/>
      <c r="AR114" s="8"/>
      <c r="AS114" s="8"/>
      <c r="AT114" s="4"/>
      <c r="AU114" s="4"/>
      <c r="AV114" s="4"/>
      <c r="AW114" s="4"/>
    </row>
    <row r="115" spans="1:49" s="6" customFormat="1" ht="25.5" x14ac:dyDescent="0.25">
      <c r="A115" s="47" t="s">
        <v>179</v>
      </c>
      <c r="B115" s="19" t="s">
        <v>7</v>
      </c>
      <c r="C115" s="22" t="s">
        <v>180</v>
      </c>
      <c r="D115" s="21">
        <f>+D116+D119+D122+D133+D137+D140+D125+D131+D135+D129+D127</f>
        <v>4373120</v>
      </c>
      <c r="E115" s="21">
        <f t="shared" ref="E115:F115" si="30">+E116+E119+E122+E133+E137+E140+E125+E131+E135+E129+E127</f>
        <v>4373120</v>
      </c>
      <c r="F115" s="21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</row>
    <row r="116" spans="1:49" s="6" customFormat="1" ht="48" customHeight="1" x14ac:dyDescent="0.2">
      <c r="A116" s="47" t="s">
        <v>181</v>
      </c>
      <c r="B116" s="19" t="s">
        <v>7</v>
      </c>
      <c r="C116" s="41" t="s">
        <v>182</v>
      </c>
      <c r="D116" s="21">
        <f>+D117+D118</f>
        <v>24230</v>
      </c>
      <c r="E116" s="21">
        <f t="shared" ref="E116:F116" si="31">+E117+E118</f>
        <v>24230</v>
      </c>
      <c r="F116" s="21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s="6" customFormat="1" ht="70.150000000000006" customHeight="1" x14ac:dyDescent="0.2">
      <c r="A117" s="47" t="s">
        <v>183</v>
      </c>
      <c r="B117" s="19" t="s">
        <v>184</v>
      </c>
      <c r="C117" s="41" t="s">
        <v>185</v>
      </c>
      <c r="D117" s="21">
        <v>13300</v>
      </c>
      <c r="E117" s="21">
        <v>13300</v>
      </c>
      <c r="F117" s="21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s="6" customFormat="1" ht="69" customHeight="1" x14ac:dyDescent="0.2">
      <c r="A118" s="47" t="s">
        <v>183</v>
      </c>
      <c r="B118" s="19" t="s">
        <v>186</v>
      </c>
      <c r="C118" s="41" t="s">
        <v>185</v>
      </c>
      <c r="D118" s="21">
        <v>10930</v>
      </c>
      <c r="E118" s="21">
        <v>10930</v>
      </c>
      <c r="F118" s="21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5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s="6" customFormat="1" ht="66" customHeight="1" x14ac:dyDescent="0.2">
      <c r="A119" s="55" t="s">
        <v>187</v>
      </c>
      <c r="B119" s="19" t="s">
        <v>7</v>
      </c>
      <c r="C119" s="41" t="s">
        <v>188</v>
      </c>
      <c r="D119" s="21">
        <f>+D120+D121</f>
        <v>334670</v>
      </c>
      <c r="E119" s="21">
        <f t="shared" ref="E119:F119" si="32">+E120+E121</f>
        <v>334670</v>
      </c>
      <c r="F119" s="21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s="6" customFormat="1" ht="80.45" customHeight="1" x14ac:dyDescent="0.2">
      <c r="A120" s="55" t="s">
        <v>189</v>
      </c>
      <c r="B120" s="19" t="s">
        <v>184</v>
      </c>
      <c r="C120" s="41" t="s">
        <v>190</v>
      </c>
      <c r="D120" s="21">
        <v>15800</v>
      </c>
      <c r="E120" s="21">
        <v>15800</v>
      </c>
      <c r="F120" s="21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s="6" customFormat="1" ht="87.6" customHeight="1" x14ac:dyDescent="0.2">
      <c r="A121" s="35" t="s">
        <v>189</v>
      </c>
      <c r="B121" s="19" t="s">
        <v>186</v>
      </c>
      <c r="C121" s="41" t="s">
        <v>190</v>
      </c>
      <c r="D121" s="21">
        <v>318870</v>
      </c>
      <c r="E121" s="21">
        <v>318870</v>
      </c>
      <c r="F121" s="21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s="6" customFormat="1" ht="55.15" customHeight="1" x14ac:dyDescent="0.2">
      <c r="A122" s="55" t="s">
        <v>191</v>
      </c>
      <c r="B122" s="19" t="s">
        <v>7</v>
      </c>
      <c r="C122" s="41" t="s">
        <v>192</v>
      </c>
      <c r="D122" s="21">
        <f>+D124+D123</f>
        <v>19140</v>
      </c>
      <c r="E122" s="21">
        <f t="shared" ref="E122:F122" si="33">+E124+E123</f>
        <v>19140</v>
      </c>
      <c r="F122" s="21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s="6" customFormat="1" ht="64.900000000000006" customHeight="1" x14ac:dyDescent="0.2">
      <c r="A123" s="55" t="s">
        <v>193</v>
      </c>
      <c r="B123" s="19" t="s">
        <v>184</v>
      </c>
      <c r="C123" s="41" t="s">
        <v>194</v>
      </c>
      <c r="D123" s="21">
        <v>3100</v>
      </c>
      <c r="E123" s="21">
        <v>3100</v>
      </c>
      <c r="F123" s="21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s="6" customFormat="1" ht="66.599999999999994" customHeight="1" x14ac:dyDescent="0.2">
      <c r="A124" s="55" t="s">
        <v>193</v>
      </c>
      <c r="B124" s="19" t="s">
        <v>186</v>
      </c>
      <c r="C124" s="41" t="s">
        <v>194</v>
      </c>
      <c r="D124" s="21">
        <v>16040</v>
      </c>
      <c r="E124" s="21">
        <v>16040</v>
      </c>
      <c r="F124" s="21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5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s="6" customFormat="1" ht="52.15" customHeight="1" x14ac:dyDescent="0.2">
      <c r="A125" s="35" t="s">
        <v>195</v>
      </c>
      <c r="B125" s="19" t="s">
        <v>7</v>
      </c>
      <c r="C125" s="41" t="s">
        <v>196</v>
      </c>
      <c r="D125" s="21">
        <f t="shared" ref="D125:F125" si="34">+D126</f>
        <v>1988040</v>
      </c>
      <c r="E125" s="21">
        <f t="shared" si="34"/>
        <v>1988040</v>
      </c>
      <c r="F125" s="21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s="6" customFormat="1" ht="71.45" customHeight="1" x14ac:dyDescent="0.2">
      <c r="A126" s="35" t="s">
        <v>197</v>
      </c>
      <c r="B126" s="19" t="s">
        <v>186</v>
      </c>
      <c r="C126" s="41" t="s">
        <v>198</v>
      </c>
      <c r="D126" s="21">
        <v>1988040</v>
      </c>
      <c r="E126" s="21">
        <v>1988040</v>
      </c>
      <c r="F126" s="21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5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s="6" customFormat="1" ht="56.45" customHeight="1" x14ac:dyDescent="0.2">
      <c r="A127" s="35" t="s">
        <v>374</v>
      </c>
      <c r="B127" s="19" t="s">
        <v>7</v>
      </c>
      <c r="C127" s="41" t="s">
        <v>373</v>
      </c>
      <c r="D127" s="21">
        <f>+D128</f>
        <v>9000</v>
      </c>
      <c r="E127" s="21">
        <f t="shared" ref="E127:F127" si="35">+E128</f>
        <v>9000</v>
      </c>
      <c r="F127" s="21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6" customFormat="1" ht="71.45" customHeight="1" x14ac:dyDescent="0.2">
      <c r="A128" s="35" t="s">
        <v>375</v>
      </c>
      <c r="B128" s="19" t="s">
        <v>186</v>
      </c>
      <c r="C128" s="41" t="s">
        <v>372</v>
      </c>
      <c r="D128" s="21">
        <v>9000</v>
      </c>
      <c r="E128" s="21">
        <v>9000</v>
      </c>
      <c r="F128" s="21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5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6" customFormat="1" ht="46.9" customHeight="1" x14ac:dyDescent="0.2">
      <c r="A129" s="56" t="s">
        <v>376</v>
      </c>
      <c r="B129" s="19" t="s">
        <v>7</v>
      </c>
      <c r="C129" s="57" t="s">
        <v>348</v>
      </c>
      <c r="D129" s="21">
        <f t="shared" ref="D129:F129" si="36">+D130</f>
        <v>45000</v>
      </c>
      <c r="E129" s="21">
        <f t="shared" si="36"/>
        <v>45000</v>
      </c>
      <c r="F129" s="21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s="6" customFormat="1" ht="63.75" x14ac:dyDescent="0.2">
      <c r="A130" s="56" t="s">
        <v>377</v>
      </c>
      <c r="B130" s="19" t="s">
        <v>186</v>
      </c>
      <c r="C130" s="57" t="s">
        <v>349</v>
      </c>
      <c r="D130" s="21">
        <v>45000</v>
      </c>
      <c r="E130" s="21">
        <v>45000</v>
      </c>
      <c r="F130" s="21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5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6" customFormat="1" ht="73.150000000000006" customHeight="1" x14ac:dyDescent="0.2">
      <c r="A131" s="35" t="s">
        <v>199</v>
      </c>
      <c r="B131" s="19" t="s">
        <v>7</v>
      </c>
      <c r="C131" s="41" t="s">
        <v>200</v>
      </c>
      <c r="D131" s="21">
        <f t="shared" ref="D131:F131" si="37">+D132</f>
        <v>502420</v>
      </c>
      <c r="E131" s="21">
        <f t="shared" si="37"/>
        <v>502420</v>
      </c>
      <c r="F131" s="21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6" customFormat="1" ht="79.900000000000006" customHeight="1" x14ac:dyDescent="0.2">
      <c r="A132" s="55" t="s">
        <v>201</v>
      </c>
      <c r="B132" s="19" t="s">
        <v>186</v>
      </c>
      <c r="C132" s="41" t="s">
        <v>202</v>
      </c>
      <c r="D132" s="21">
        <v>502420</v>
      </c>
      <c r="E132" s="21">
        <v>502420</v>
      </c>
      <c r="F132" s="21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6" customFormat="1" ht="54" customHeight="1" x14ac:dyDescent="0.2">
      <c r="A133" s="55" t="s">
        <v>203</v>
      </c>
      <c r="B133" s="19" t="s">
        <v>7</v>
      </c>
      <c r="C133" s="41" t="s">
        <v>204</v>
      </c>
      <c r="D133" s="21">
        <f t="shared" ref="D133:F133" si="38">+D134</f>
        <v>109360</v>
      </c>
      <c r="E133" s="21">
        <f t="shared" si="38"/>
        <v>109360</v>
      </c>
      <c r="F133" s="21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6" customFormat="1" ht="99.6" customHeight="1" x14ac:dyDescent="0.2">
      <c r="A134" s="55" t="s">
        <v>205</v>
      </c>
      <c r="B134" s="19" t="s">
        <v>186</v>
      </c>
      <c r="C134" s="41" t="s">
        <v>206</v>
      </c>
      <c r="D134" s="21">
        <v>109360</v>
      </c>
      <c r="E134" s="21">
        <v>109360</v>
      </c>
      <c r="F134" s="21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s="6" customFormat="1" ht="54" customHeight="1" x14ac:dyDescent="0.2">
      <c r="A135" s="55" t="s">
        <v>207</v>
      </c>
      <c r="B135" s="19" t="s">
        <v>7</v>
      </c>
      <c r="C135" s="41" t="s">
        <v>208</v>
      </c>
      <c r="D135" s="21">
        <f t="shared" ref="D135:F135" si="39">+D136</f>
        <v>9340</v>
      </c>
      <c r="E135" s="21">
        <f t="shared" si="39"/>
        <v>9340</v>
      </c>
      <c r="F135" s="21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6" customFormat="1" ht="71.45" customHeight="1" x14ac:dyDescent="0.2">
      <c r="A136" s="35" t="s">
        <v>209</v>
      </c>
      <c r="B136" s="19" t="s">
        <v>186</v>
      </c>
      <c r="C136" s="41" t="s">
        <v>210</v>
      </c>
      <c r="D136" s="21">
        <v>9340</v>
      </c>
      <c r="E136" s="21">
        <v>9340</v>
      </c>
      <c r="F136" s="21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5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s="6" customFormat="1" ht="43.9" customHeight="1" x14ac:dyDescent="0.2">
      <c r="A137" s="35" t="s">
        <v>211</v>
      </c>
      <c r="B137" s="19" t="s">
        <v>7</v>
      </c>
      <c r="C137" s="41" t="s">
        <v>212</v>
      </c>
      <c r="D137" s="21">
        <f t="shared" ref="D137:F137" si="40">+D138+D139</f>
        <v>326480</v>
      </c>
      <c r="E137" s="21">
        <f t="shared" si="40"/>
        <v>326480</v>
      </c>
      <c r="F137" s="21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6" customFormat="1" ht="65.45" customHeight="1" x14ac:dyDescent="0.2">
      <c r="A138" s="55" t="s">
        <v>213</v>
      </c>
      <c r="B138" s="19" t="s">
        <v>184</v>
      </c>
      <c r="C138" s="41" t="s">
        <v>214</v>
      </c>
      <c r="D138" s="21">
        <v>4200</v>
      </c>
      <c r="E138" s="21">
        <v>4200</v>
      </c>
      <c r="F138" s="21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5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6" customFormat="1" ht="66" customHeight="1" x14ac:dyDescent="0.2">
      <c r="A139" s="55" t="s">
        <v>213</v>
      </c>
      <c r="B139" s="19" t="s">
        <v>186</v>
      </c>
      <c r="C139" s="41" t="s">
        <v>214</v>
      </c>
      <c r="D139" s="21">
        <v>322280</v>
      </c>
      <c r="E139" s="21">
        <v>322280</v>
      </c>
      <c r="F139" s="21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5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6" customFormat="1" ht="54" customHeight="1" x14ac:dyDescent="0.2">
      <c r="A140" s="55" t="s">
        <v>215</v>
      </c>
      <c r="B140" s="19" t="s">
        <v>7</v>
      </c>
      <c r="C140" s="41" t="s">
        <v>216</v>
      </c>
      <c r="D140" s="21">
        <f t="shared" ref="D140:F140" si="41">+D141+D142</f>
        <v>1005440</v>
      </c>
      <c r="E140" s="21">
        <f t="shared" si="41"/>
        <v>1005440</v>
      </c>
      <c r="F140" s="21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s="6" customFormat="1" ht="76.5" x14ac:dyDescent="0.2">
      <c r="A141" s="55" t="s">
        <v>217</v>
      </c>
      <c r="B141" s="19" t="s">
        <v>184</v>
      </c>
      <c r="C141" s="41" t="s">
        <v>218</v>
      </c>
      <c r="D141" s="21">
        <v>67200</v>
      </c>
      <c r="E141" s="21">
        <v>67200</v>
      </c>
      <c r="F141" s="21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5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6" customFormat="1" ht="76.5" x14ac:dyDescent="0.2">
      <c r="A142" s="35" t="s">
        <v>217</v>
      </c>
      <c r="B142" s="19" t="s">
        <v>186</v>
      </c>
      <c r="C142" s="41" t="s">
        <v>218</v>
      </c>
      <c r="D142" s="21">
        <v>938240</v>
      </c>
      <c r="E142" s="21">
        <v>938240</v>
      </c>
      <c r="F142" s="21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5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6" customFormat="1" ht="34.15" customHeight="1" x14ac:dyDescent="0.2">
      <c r="A143" s="35" t="s">
        <v>219</v>
      </c>
      <c r="B143" s="58" t="s">
        <v>7</v>
      </c>
      <c r="C143" s="59" t="s">
        <v>220</v>
      </c>
      <c r="D143" s="21">
        <f>+D144</f>
        <v>105000</v>
      </c>
      <c r="E143" s="21">
        <f>+E144</f>
        <v>105000</v>
      </c>
      <c r="F143" s="21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6" customFormat="1" ht="63.75" x14ac:dyDescent="0.2">
      <c r="A144" s="35" t="s">
        <v>371</v>
      </c>
      <c r="B144" s="58" t="s">
        <v>221</v>
      </c>
      <c r="C144" s="59" t="s">
        <v>222</v>
      </c>
      <c r="D144" s="21">
        <v>105000</v>
      </c>
      <c r="E144" s="21">
        <v>105000</v>
      </c>
      <c r="F144" s="21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2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6" customFormat="1" ht="94.9" customHeight="1" x14ac:dyDescent="0.2">
      <c r="A145" s="35" t="s">
        <v>223</v>
      </c>
      <c r="B145" s="19" t="s">
        <v>7</v>
      </c>
      <c r="C145" s="40" t="s">
        <v>378</v>
      </c>
      <c r="D145" s="21">
        <f>+D148+D146</f>
        <v>5250982</v>
      </c>
      <c r="E145" s="21">
        <f>+E148+E146</f>
        <v>5452244</v>
      </c>
      <c r="F145" s="21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6" customFormat="1" ht="54.6" customHeight="1" x14ac:dyDescent="0.2">
      <c r="A146" s="35" t="s">
        <v>224</v>
      </c>
      <c r="B146" s="19" t="s">
        <v>7</v>
      </c>
      <c r="C146" s="40" t="s">
        <v>225</v>
      </c>
      <c r="D146" s="21">
        <f>+D147</f>
        <v>3500</v>
      </c>
      <c r="E146" s="21">
        <f t="shared" ref="E146:F146" si="42">+E147</f>
        <v>500</v>
      </c>
      <c r="F146" s="21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6" customFormat="1" ht="67.900000000000006" customHeight="1" x14ac:dyDescent="0.2">
      <c r="A147" s="55" t="s">
        <v>226</v>
      </c>
      <c r="B147" s="19" t="s">
        <v>85</v>
      </c>
      <c r="C147" s="41" t="s">
        <v>227</v>
      </c>
      <c r="D147" s="21">
        <f>500+3000</f>
        <v>3500</v>
      </c>
      <c r="E147" s="21">
        <v>500</v>
      </c>
      <c r="F147" s="21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6" customFormat="1" ht="76.900000000000006" customHeight="1" x14ac:dyDescent="0.2">
      <c r="A148" s="35" t="s">
        <v>228</v>
      </c>
      <c r="B148" s="19" t="s">
        <v>7</v>
      </c>
      <c r="C148" s="22" t="s">
        <v>229</v>
      </c>
      <c r="D148" s="21">
        <f>+D149+D150+D151</f>
        <v>5247482</v>
      </c>
      <c r="E148" s="21">
        <f t="shared" ref="E148:F148" si="43">+E149+E150+E151</f>
        <v>5451744</v>
      </c>
      <c r="F148" s="21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6" customFormat="1" ht="76.5" x14ac:dyDescent="0.2">
      <c r="A149" s="55" t="s">
        <v>230</v>
      </c>
      <c r="B149" s="19" t="s">
        <v>81</v>
      </c>
      <c r="C149" s="22" t="s">
        <v>231</v>
      </c>
      <c r="D149" s="21">
        <v>369668</v>
      </c>
      <c r="E149" s="21">
        <v>384085</v>
      </c>
      <c r="F149" s="21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60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6" customFormat="1" ht="69.599999999999994" customHeight="1" x14ac:dyDescent="0.2">
      <c r="A150" s="55" t="s">
        <v>232</v>
      </c>
      <c r="B150" s="19" t="s">
        <v>81</v>
      </c>
      <c r="C150" s="22" t="s">
        <v>233</v>
      </c>
      <c r="D150" s="21">
        <v>4867814</v>
      </c>
      <c r="E150" s="21">
        <v>5057659</v>
      </c>
      <c r="F150" s="21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60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6" customFormat="1" ht="57.6" customHeight="1" x14ac:dyDescent="0.2">
      <c r="A151" s="35" t="s">
        <v>234</v>
      </c>
      <c r="B151" s="19" t="s">
        <v>85</v>
      </c>
      <c r="C151" s="22" t="s">
        <v>235</v>
      </c>
      <c r="D151" s="21">
        <v>10000</v>
      </c>
      <c r="E151" s="21">
        <v>10000</v>
      </c>
      <c r="F151" s="21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6" customFormat="1" ht="19.149999999999999" customHeight="1" x14ac:dyDescent="0.2">
      <c r="A152" s="61" t="s">
        <v>236</v>
      </c>
      <c r="B152" s="19" t="s">
        <v>7</v>
      </c>
      <c r="C152" s="62" t="s">
        <v>237</v>
      </c>
      <c r="D152" s="21">
        <f>+D153</f>
        <v>605000</v>
      </c>
      <c r="E152" s="21">
        <f t="shared" ref="E152:F152" si="44">+E153</f>
        <v>300000</v>
      </c>
      <c r="F152" s="21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6" customFormat="1" ht="63.75" x14ac:dyDescent="0.2">
      <c r="A153" s="55" t="s">
        <v>238</v>
      </c>
      <c r="B153" s="19" t="s">
        <v>7</v>
      </c>
      <c r="C153" s="22" t="s">
        <v>239</v>
      </c>
      <c r="D153" s="21">
        <f>+D154+D156</f>
        <v>605000</v>
      </c>
      <c r="E153" s="21">
        <f t="shared" ref="E153:F153" si="45">+E154+E156</f>
        <v>300000</v>
      </c>
      <c r="F153" s="21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6" customFormat="1" ht="55.15" customHeight="1" x14ac:dyDescent="0.2">
      <c r="A154" s="55" t="s">
        <v>329</v>
      </c>
      <c r="B154" s="19" t="s">
        <v>7</v>
      </c>
      <c r="C154" s="22" t="s">
        <v>241</v>
      </c>
      <c r="D154" s="21">
        <f>+D155</f>
        <v>600000</v>
      </c>
      <c r="E154" s="21">
        <f t="shared" ref="E154:F154" si="46">+E155</f>
        <v>300000</v>
      </c>
      <c r="F154" s="21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s="6" customFormat="1" ht="107.45" customHeight="1" x14ac:dyDescent="0.2">
      <c r="A155" s="55" t="s">
        <v>240</v>
      </c>
      <c r="B155" s="19" t="s">
        <v>243</v>
      </c>
      <c r="C155" s="22" t="s">
        <v>242</v>
      </c>
      <c r="D155" s="21">
        <v>600000</v>
      </c>
      <c r="E155" s="21">
        <v>300000</v>
      </c>
      <c r="F155" s="21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54"/>
      <c r="AN155" s="4"/>
      <c r="AO155" s="4"/>
      <c r="AP155" s="4"/>
      <c r="AQ155" s="4"/>
      <c r="AR155" s="4"/>
      <c r="AS155" s="4"/>
      <c r="AT155" s="4"/>
      <c r="AU155" s="4"/>
      <c r="AV155" s="4"/>
      <c r="AW155" s="4"/>
    </row>
    <row r="156" spans="1:49" s="6" customFormat="1" ht="63.75" x14ac:dyDescent="0.2">
      <c r="A156" s="55" t="s">
        <v>379</v>
      </c>
      <c r="B156" s="19" t="s">
        <v>7</v>
      </c>
      <c r="C156" s="22" t="s">
        <v>244</v>
      </c>
      <c r="D156" s="21">
        <f>+D157</f>
        <v>5000</v>
      </c>
      <c r="E156" s="21">
        <f t="shared" ref="E156:F156" si="47">+E157</f>
        <v>0</v>
      </c>
      <c r="F156" s="21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</row>
    <row r="157" spans="1:49" s="6" customFormat="1" ht="63.75" x14ac:dyDescent="0.2">
      <c r="A157" s="55" t="s">
        <v>379</v>
      </c>
      <c r="B157" s="19" t="s">
        <v>14</v>
      </c>
      <c r="C157" s="22" t="s">
        <v>244</v>
      </c>
      <c r="D157" s="21">
        <v>5000</v>
      </c>
      <c r="E157" s="21">
        <v>0</v>
      </c>
      <c r="F157" s="21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</row>
    <row r="158" spans="1:49" s="6" customFormat="1" ht="15.6" customHeight="1" x14ac:dyDescent="0.2">
      <c r="A158" s="55" t="s">
        <v>245</v>
      </c>
      <c r="B158" s="58" t="s">
        <v>7</v>
      </c>
      <c r="C158" s="59" t="s">
        <v>246</v>
      </c>
      <c r="D158" s="21">
        <f t="shared" ref="D158:F159" si="48">+D159</f>
        <v>501000</v>
      </c>
      <c r="E158" s="21">
        <f t="shared" si="48"/>
        <v>501000</v>
      </c>
      <c r="F158" s="21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</row>
    <row r="159" spans="1:49" s="6" customFormat="1" ht="27.6" customHeight="1" x14ac:dyDescent="0.2">
      <c r="A159" s="55" t="s">
        <v>247</v>
      </c>
      <c r="B159" s="58" t="s">
        <v>7</v>
      </c>
      <c r="C159" s="59" t="s">
        <v>248</v>
      </c>
      <c r="D159" s="21">
        <f t="shared" si="48"/>
        <v>501000</v>
      </c>
      <c r="E159" s="21">
        <f t="shared" si="48"/>
        <v>501000</v>
      </c>
      <c r="F159" s="21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</row>
    <row r="160" spans="1:49" s="6" customFormat="1" ht="55.15" customHeight="1" x14ac:dyDescent="0.2">
      <c r="A160" s="35" t="s">
        <v>249</v>
      </c>
      <c r="B160" s="58" t="s">
        <v>85</v>
      </c>
      <c r="C160" s="59" t="s">
        <v>250</v>
      </c>
      <c r="D160" s="21">
        <v>501000</v>
      </c>
      <c r="E160" s="21">
        <v>501000</v>
      </c>
      <c r="F160" s="21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</row>
    <row r="161" spans="1:49" s="6" customFormat="1" ht="18" customHeight="1" x14ac:dyDescent="0.25">
      <c r="A161" s="35" t="s">
        <v>251</v>
      </c>
      <c r="B161" s="19" t="s">
        <v>7</v>
      </c>
      <c r="C161" s="22" t="s">
        <v>252</v>
      </c>
      <c r="D161" s="21">
        <f t="shared" ref="D161:F163" si="49">+D162</f>
        <v>390537</v>
      </c>
      <c r="E161" s="21">
        <f t="shared" si="49"/>
        <v>0</v>
      </c>
      <c r="F161" s="21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</row>
    <row r="162" spans="1:49" s="6" customFormat="1" ht="16.149999999999999" customHeight="1" x14ac:dyDescent="0.25">
      <c r="A162" s="35" t="s">
        <v>253</v>
      </c>
      <c r="B162" s="19" t="s">
        <v>7</v>
      </c>
      <c r="C162" s="22" t="s">
        <v>254</v>
      </c>
      <c r="D162" s="21">
        <f t="shared" si="49"/>
        <v>390537</v>
      </c>
      <c r="E162" s="21">
        <f t="shared" si="49"/>
        <v>0</v>
      </c>
      <c r="F162" s="21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</row>
    <row r="163" spans="1:49" s="6" customFormat="1" ht="18" customHeight="1" x14ac:dyDescent="0.25">
      <c r="A163" s="35" t="s">
        <v>255</v>
      </c>
      <c r="B163" s="19" t="s">
        <v>7</v>
      </c>
      <c r="C163" s="22" t="s">
        <v>256</v>
      </c>
      <c r="D163" s="21">
        <f t="shared" si="49"/>
        <v>390537</v>
      </c>
      <c r="E163" s="21">
        <f t="shared" si="49"/>
        <v>0</v>
      </c>
      <c r="F163" s="21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</row>
    <row r="164" spans="1:49" s="6" customFormat="1" ht="31.9" customHeight="1" x14ac:dyDescent="0.25">
      <c r="A164" s="18" t="s">
        <v>257</v>
      </c>
      <c r="B164" s="19" t="s">
        <v>81</v>
      </c>
      <c r="C164" s="22" t="s">
        <v>258</v>
      </c>
      <c r="D164" s="21">
        <f>4537+386000</f>
        <v>390537</v>
      </c>
      <c r="E164" s="21">
        <v>0</v>
      </c>
      <c r="F164" s="21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</row>
    <row r="165" spans="1:49" s="6" customFormat="1" ht="18.600000000000001" customHeight="1" x14ac:dyDescent="0.25">
      <c r="A165" s="18" t="s">
        <v>259</v>
      </c>
      <c r="B165" s="19" t="s">
        <v>7</v>
      </c>
      <c r="C165" s="22" t="s">
        <v>260</v>
      </c>
      <c r="D165" s="21">
        <f>+D166+D224</f>
        <v>2286931805.02</v>
      </c>
      <c r="E165" s="21">
        <f>+E166+E224</f>
        <v>2290150993.77</v>
      </c>
      <c r="F165" s="21">
        <f>+F166+F224</f>
        <v>2126656472.1300001</v>
      </c>
      <c r="G165" s="4"/>
      <c r="H165" s="3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B165" s="1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</row>
    <row r="166" spans="1:49" s="6" customFormat="1" ht="30" customHeight="1" x14ac:dyDescent="0.25">
      <c r="A166" s="63" t="s">
        <v>261</v>
      </c>
      <c r="B166" s="19" t="s">
        <v>7</v>
      </c>
      <c r="C166" s="22" t="s">
        <v>262</v>
      </c>
      <c r="D166" s="21">
        <f>+D197+D167+D170+D219</f>
        <v>2287405656.9000001</v>
      </c>
      <c r="E166" s="21">
        <f t="shared" ref="E166:F166" si="50">+E197+E167+E170+E219</f>
        <v>2290150993.77</v>
      </c>
      <c r="F166" s="21">
        <f t="shared" si="50"/>
        <v>2126656472.1300001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</row>
    <row r="167" spans="1:49" s="6" customFormat="1" ht="19.149999999999999" customHeight="1" x14ac:dyDescent="0.25">
      <c r="A167" s="63" t="s">
        <v>263</v>
      </c>
      <c r="B167" s="19" t="s">
        <v>7</v>
      </c>
      <c r="C167" s="22" t="s">
        <v>264</v>
      </c>
      <c r="D167" s="21">
        <f>+D168</f>
        <v>99630000</v>
      </c>
      <c r="E167" s="21">
        <f t="shared" ref="E167:F167" si="51">+E168</f>
        <v>44904800</v>
      </c>
      <c r="F167" s="21">
        <f t="shared" si="51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</row>
    <row r="168" spans="1:49" s="6" customFormat="1" ht="17.45" customHeight="1" x14ac:dyDescent="0.25">
      <c r="A168" s="64" t="s">
        <v>265</v>
      </c>
      <c r="B168" s="19" t="s">
        <v>7</v>
      </c>
      <c r="C168" s="40" t="s">
        <v>266</v>
      </c>
      <c r="D168" s="21">
        <f t="shared" ref="D168:F168" si="52">+D169</f>
        <v>99630000</v>
      </c>
      <c r="E168" s="21">
        <f t="shared" si="52"/>
        <v>44904800</v>
      </c>
      <c r="F168" s="21">
        <f t="shared" si="52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</row>
    <row r="169" spans="1:49" s="6" customFormat="1" ht="42" customHeight="1" x14ac:dyDescent="0.25">
      <c r="A169" s="64" t="s">
        <v>267</v>
      </c>
      <c r="B169" s="19" t="s">
        <v>268</v>
      </c>
      <c r="C169" s="22" t="s">
        <v>269</v>
      </c>
      <c r="D169" s="21">
        <v>99630000</v>
      </c>
      <c r="E169" s="21">
        <v>44904800</v>
      </c>
      <c r="F169" s="21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</row>
    <row r="170" spans="1:49" s="6" customFormat="1" ht="30.6" customHeight="1" x14ac:dyDescent="0.25">
      <c r="A170" s="18" t="s">
        <v>270</v>
      </c>
      <c r="B170" s="19" t="s">
        <v>7</v>
      </c>
      <c r="C170" s="19" t="s">
        <v>271</v>
      </c>
      <c r="D170" s="21">
        <f>+D173+D183+D179+D171+D177+D175+D181</f>
        <v>427927456.89999998</v>
      </c>
      <c r="E170" s="21">
        <f t="shared" ref="E170:F170" si="53">+E173+E183+E179+E171+E177+E175+E181</f>
        <v>545198493.76999998</v>
      </c>
      <c r="F170" s="21">
        <f t="shared" si="53"/>
        <v>379163872.13</v>
      </c>
      <c r="G170" s="4"/>
      <c r="H170" s="32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</row>
    <row r="171" spans="1:49" s="6" customFormat="1" ht="57.6" customHeight="1" x14ac:dyDescent="0.25">
      <c r="A171" s="65" t="s">
        <v>272</v>
      </c>
      <c r="B171" s="66" t="s">
        <v>7</v>
      </c>
      <c r="C171" s="66" t="s">
        <v>273</v>
      </c>
      <c r="D171" s="21">
        <f t="shared" ref="D171:F171" si="54">+D172</f>
        <v>62324600</v>
      </c>
      <c r="E171" s="21">
        <f t="shared" si="54"/>
        <v>62897500</v>
      </c>
      <c r="F171" s="21">
        <f t="shared" si="54"/>
        <v>64690300</v>
      </c>
      <c r="G171" s="4"/>
      <c r="H171" s="32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</row>
    <row r="172" spans="1:49" s="6" customFormat="1" ht="55.9" customHeight="1" x14ac:dyDescent="0.25">
      <c r="A172" s="65" t="s">
        <v>274</v>
      </c>
      <c r="B172" s="66" t="s">
        <v>275</v>
      </c>
      <c r="C172" s="66" t="s">
        <v>276</v>
      </c>
      <c r="D172" s="21">
        <f>63328800-1004200</f>
        <v>62324600</v>
      </c>
      <c r="E172" s="21">
        <f>169800+62727700</f>
        <v>62897500</v>
      </c>
      <c r="F172" s="21">
        <f>26000+64664300</f>
        <v>64690300</v>
      </c>
      <c r="G172" s="4"/>
      <c r="H172" s="32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</row>
    <row r="173" spans="1:49" s="6" customFormat="1" ht="53.45" customHeight="1" x14ac:dyDescent="0.25">
      <c r="A173" s="67" t="s">
        <v>277</v>
      </c>
      <c r="B173" s="58" t="s">
        <v>7</v>
      </c>
      <c r="C173" s="58" t="s">
        <v>278</v>
      </c>
      <c r="D173" s="21">
        <f>D174</f>
        <v>3602400</v>
      </c>
      <c r="E173" s="21">
        <f>E174</f>
        <v>3421148.85</v>
      </c>
      <c r="F173" s="21">
        <f>F174</f>
        <v>3776272.13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</row>
    <row r="174" spans="1:49" s="6" customFormat="1" ht="57.6" customHeight="1" x14ac:dyDescent="0.25">
      <c r="A174" s="67" t="s">
        <v>279</v>
      </c>
      <c r="B174" s="19" t="s">
        <v>280</v>
      </c>
      <c r="C174" s="19" t="s">
        <v>281</v>
      </c>
      <c r="D174" s="21">
        <v>3602400</v>
      </c>
      <c r="E174" s="21">
        <f>3421200-51.15</f>
        <v>3421148.85</v>
      </c>
      <c r="F174" s="21">
        <f>3776300-27.87</f>
        <v>3776272.13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</row>
    <row r="175" spans="1:49" s="6" customFormat="1" ht="31.9" customHeight="1" x14ac:dyDescent="0.25">
      <c r="A175" s="67" t="s">
        <v>395</v>
      </c>
      <c r="B175" s="19" t="s">
        <v>7</v>
      </c>
      <c r="C175" s="19" t="s">
        <v>396</v>
      </c>
      <c r="D175" s="21">
        <f>+D176</f>
        <v>12954471.890000001</v>
      </c>
      <c r="E175" s="21">
        <f t="shared" ref="E175:F175" si="55">+E176</f>
        <v>0</v>
      </c>
      <c r="F175" s="21">
        <f t="shared" si="55"/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99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</row>
    <row r="176" spans="1:49" s="6" customFormat="1" ht="30" customHeight="1" x14ac:dyDescent="0.25">
      <c r="A176" s="67" t="s">
        <v>393</v>
      </c>
      <c r="B176" s="19" t="s">
        <v>294</v>
      </c>
      <c r="C176" s="19" t="s">
        <v>394</v>
      </c>
      <c r="D176" s="21">
        <v>12954471.890000001</v>
      </c>
      <c r="E176" s="21">
        <v>0</v>
      </c>
      <c r="F176" s="21">
        <v>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99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</row>
    <row r="177" spans="1:49" s="6" customFormat="1" ht="17.45" customHeight="1" x14ac:dyDescent="0.25">
      <c r="A177" s="67" t="s">
        <v>364</v>
      </c>
      <c r="B177" s="19" t="s">
        <v>7</v>
      </c>
      <c r="C177" s="19" t="s">
        <v>365</v>
      </c>
      <c r="D177" s="21">
        <f t="shared" ref="D177:F177" si="56">+D178</f>
        <v>18649385.009999998</v>
      </c>
      <c r="E177" s="21">
        <f t="shared" si="56"/>
        <v>534000</v>
      </c>
      <c r="F177" s="21">
        <f t="shared" si="56"/>
        <v>534000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</row>
    <row r="178" spans="1:49" s="6" customFormat="1" ht="31.15" customHeight="1" x14ac:dyDescent="0.25">
      <c r="A178" s="67" t="s">
        <v>367</v>
      </c>
      <c r="B178" s="19" t="s">
        <v>280</v>
      </c>
      <c r="C178" s="19" t="s">
        <v>366</v>
      </c>
      <c r="D178" s="21">
        <f>534000+13010000-0.01+5105385.02</f>
        <v>18649385.009999998</v>
      </c>
      <c r="E178" s="21">
        <v>534000</v>
      </c>
      <c r="F178" s="21">
        <v>534000</v>
      </c>
      <c r="G178" s="3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</row>
    <row r="179" spans="1:49" s="6" customFormat="1" ht="25.5" x14ac:dyDescent="0.25">
      <c r="A179" s="49" t="s">
        <v>282</v>
      </c>
      <c r="B179" s="19" t="s">
        <v>7</v>
      </c>
      <c r="C179" s="19" t="s">
        <v>283</v>
      </c>
      <c r="D179" s="21">
        <f t="shared" ref="D179:F179" si="57">+D180</f>
        <v>37375800</v>
      </c>
      <c r="E179" s="21">
        <f t="shared" si="57"/>
        <v>0</v>
      </c>
      <c r="F179" s="21">
        <f t="shared" si="57"/>
        <v>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</row>
    <row r="180" spans="1:49" s="6" customFormat="1" ht="29.45" customHeight="1" x14ac:dyDescent="0.25">
      <c r="A180" s="67" t="s">
        <v>284</v>
      </c>
      <c r="B180" s="19" t="s">
        <v>85</v>
      </c>
      <c r="C180" s="19" t="s">
        <v>285</v>
      </c>
      <c r="D180" s="21">
        <v>37375800</v>
      </c>
      <c r="E180" s="21">
        <v>0</v>
      </c>
      <c r="F180" s="21">
        <v>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</row>
    <row r="181" spans="1:49" s="6" customFormat="1" ht="29.45" customHeight="1" x14ac:dyDescent="0.25">
      <c r="A181" s="67" t="s">
        <v>410</v>
      </c>
      <c r="B181" s="19" t="s">
        <v>7</v>
      </c>
      <c r="C181" s="19" t="s">
        <v>411</v>
      </c>
      <c r="D181" s="21">
        <f>+D182</f>
        <v>0</v>
      </c>
      <c r="E181" s="21">
        <f t="shared" ref="E181:F181" si="58">+E182</f>
        <v>51259200</v>
      </c>
      <c r="F181" s="21">
        <f t="shared" si="58"/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10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</row>
    <row r="182" spans="1:49" s="6" customFormat="1" ht="29.45" customHeight="1" x14ac:dyDescent="0.25">
      <c r="A182" s="67" t="s">
        <v>412</v>
      </c>
      <c r="B182" s="19" t="s">
        <v>275</v>
      </c>
      <c r="C182" s="19" t="s">
        <v>413</v>
      </c>
      <c r="D182" s="21">
        <v>0</v>
      </c>
      <c r="E182" s="21">
        <v>51259200</v>
      </c>
      <c r="F182" s="21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10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</row>
    <row r="183" spans="1:49" s="6" customFormat="1" ht="20.45" customHeight="1" x14ac:dyDescent="0.25">
      <c r="A183" s="18" t="s">
        <v>286</v>
      </c>
      <c r="B183" s="19" t="s">
        <v>7</v>
      </c>
      <c r="C183" s="50" t="s">
        <v>287</v>
      </c>
      <c r="D183" s="21">
        <f>+D184</f>
        <v>293020800</v>
      </c>
      <c r="E183" s="21">
        <f>+E184</f>
        <v>427086644.92000002</v>
      </c>
      <c r="F183" s="21">
        <f>+F184</f>
        <v>310163300</v>
      </c>
      <c r="G183" s="4"/>
      <c r="H183" s="32"/>
      <c r="I183" s="32"/>
      <c r="J183" s="32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</row>
    <row r="184" spans="1:49" s="6" customFormat="1" ht="19.899999999999999" customHeight="1" x14ac:dyDescent="0.25">
      <c r="A184" s="18" t="s">
        <v>288</v>
      </c>
      <c r="B184" s="19" t="s">
        <v>7</v>
      </c>
      <c r="C184" s="50" t="s">
        <v>289</v>
      </c>
      <c r="D184" s="21">
        <f>+D186+D187+D188+D189+D190+D191+D193+D194+D195+D196+D192+D185</f>
        <v>293020800</v>
      </c>
      <c r="E184" s="21">
        <f t="shared" ref="E184:F184" si="59">+E186+E187+E188+E189+E190+E191+E193+E194+E195+E196+E192+E185</f>
        <v>427086644.92000002</v>
      </c>
      <c r="F184" s="21">
        <f t="shared" si="59"/>
        <v>310163300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</row>
    <row r="185" spans="1:49" s="6" customFormat="1" ht="59.45" customHeight="1" x14ac:dyDescent="0.25">
      <c r="A185" s="35" t="s">
        <v>385</v>
      </c>
      <c r="B185" s="19" t="s">
        <v>280</v>
      </c>
      <c r="C185" s="50" t="s">
        <v>289</v>
      </c>
      <c r="D185" s="21">
        <v>30967600</v>
      </c>
      <c r="E185" s="21">
        <v>90044700</v>
      </c>
      <c r="F185" s="21">
        <v>90044700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</row>
    <row r="186" spans="1:49" s="6" customFormat="1" ht="73.150000000000006" customHeight="1" x14ac:dyDescent="0.25">
      <c r="A186" s="49" t="s">
        <v>382</v>
      </c>
      <c r="B186" s="19" t="s">
        <v>275</v>
      </c>
      <c r="C186" s="50" t="s">
        <v>289</v>
      </c>
      <c r="D186" s="68">
        <f>681900+470400</f>
        <v>1152300</v>
      </c>
      <c r="E186" s="68">
        <v>6953500</v>
      </c>
      <c r="F186" s="68">
        <v>24928400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</row>
    <row r="187" spans="1:49" s="6" customFormat="1" ht="69.599999999999994" customHeight="1" x14ac:dyDescent="0.25">
      <c r="A187" s="49" t="s">
        <v>290</v>
      </c>
      <c r="B187" s="19" t="s">
        <v>275</v>
      </c>
      <c r="C187" s="50" t="s">
        <v>289</v>
      </c>
      <c r="D187" s="21">
        <v>2505600</v>
      </c>
      <c r="E187" s="21">
        <v>2563200</v>
      </c>
      <c r="F187" s="21">
        <v>2563200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</row>
    <row r="188" spans="1:49" s="6" customFormat="1" ht="67.150000000000006" customHeight="1" x14ac:dyDescent="0.25">
      <c r="A188" s="47" t="s">
        <v>291</v>
      </c>
      <c r="B188" s="19" t="s">
        <v>275</v>
      </c>
      <c r="C188" s="50" t="s">
        <v>289</v>
      </c>
      <c r="D188" s="21">
        <f>4745500+6937500</f>
        <v>11683000</v>
      </c>
      <c r="E188" s="21">
        <f>10885400+181500</f>
        <v>11066900</v>
      </c>
      <c r="F188" s="21">
        <f>171900+10305700</f>
        <v>10477600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</row>
    <row r="189" spans="1:49" s="6" customFormat="1" ht="55.9" customHeight="1" x14ac:dyDescent="0.25">
      <c r="A189" s="35" t="s">
        <v>292</v>
      </c>
      <c r="B189" s="19" t="s">
        <v>275</v>
      </c>
      <c r="C189" s="50" t="s">
        <v>289</v>
      </c>
      <c r="D189" s="21">
        <f>-96900+6900000</f>
        <v>6803100</v>
      </c>
      <c r="E189" s="21">
        <f>-104200+7438300</f>
        <v>7334100</v>
      </c>
      <c r="F189" s="21">
        <f>-104200+7438300</f>
        <v>7334100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</row>
    <row r="190" spans="1:49" s="6" customFormat="1" ht="43.9" customHeight="1" x14ac:dyDescent="0.25">
      <c r="A190" s="69" t="s">
        <v>345</v>
      </c>
      <c r="B190" s="19" t="s">
        <v>275</v>
      </c>
      <c r="C190" s="50" t="s">
        <v>289</v>
      </c>
      <c r="D190" s="21">
        <f>10625700+7231300</f>
        <v>17857000</v>
      </c>
      <c r="E190" s="21">
        <v>0</v>
      </c>
      <c r="F190" s="21">
        <v>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</row>
    <row r="191" spans="1:49" s="6" customFormat="1" ht="101.45" customHeight="1" x14ac:dyDescent="0.25">
      <c r="A191" s="47" t="s">
        <v>380</v>
      </c>
      <c r="B191" s="19" t="s">
        <v>275</v>
      </c>
      <c r="C191" s="50" t="s">
        <v>289</v>
      </c>
      <c r="D191" s="21">
        <v>6081000</v>
      </c>
      <c r="E191" s="21">
        <v>0</v>
      </c>
      <c r="F191" s="21">
        <v>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</row>
    <row r="192" spans="1:49" s="6" customFormat="1" ht="136.15" customHeight="1" x14ac:dyDescent="0.25">
      <c r="A192" s="70" t="s">
        <v>384</v>
      </c>
      <c r="B192" s="19" t="s">
        <v>268</v>
      </c>
      <c r="C192" s="50" t="s">
        <v>289</v>
      </c>
      <c r="D192" s="21">
        <v>142941100</v>
      </c>
      <c r="E192" s="21">
        <v>142941100</v>
      </c>
      <c r="F192" s="21">
        <v>159736200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</row>
    <row r="193" spans="1:58" s="6" customFormat="1" ht="56.45" customHeight="1" x14ac:dyDescent="0.25">
      <c r="A193" s="71" t="s">
        <v>293</v>
      </c>
      <c r="B193" s="19" t="s">
        <v>294</v>
      </c>
      <c r="C193" s="50" t="s">
        <v>289</v>
      </c>
      <c r="D193" s="21">
        <v>56755100</v>
      </c>
      <c r="E193" s="21">
        <v>57656800</v>
      </c>
      <c r="F193" s="21"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</row>
    <row r="194" spans="1:58" s="6" customFormat="1" ht="44.45" customHeight="1" x14ac:dyDescent="0.25">
      <c r="A194" s="49" t="s">
        <v>295</v>
      </c>
      <c r="B194" s="19" t="s">
        <v>221</v>
      </c>
      <c r="C194" s="50" t="s">
        <v>289</v>
      </c>
      <c r="D194" s="21">
        <f>10000000+5000000</f>
        <v>15000000</v>
      </c>
      <c r="E194" s="21">
        <f>10000000+2425100</f>
        <v>12425100</v>
      </c>
      <c r="F194" s="21">
        <f>2425100+10000000</f>
        <v>12425100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</row>
    <row r="195" spans="1:58" s="6" customFormat="1" ht="87" customHeight="1" x14ac:dyDescent="0.25">
      <c r="A195" s="69" t="s">
        <v>296</v>
      </c>
      <c r="B195" s="19" t="s">
        <v>85</v>
      </c>
      <c r="C195" s="50" t="s">
        <v>289</v>
      </c>
      <c r="D195" s="68">
        <v>0</v>
      </c>
      <c r="E195" s="21">
        <f>3512200+3512200+89076844.92</f>
        <v>96101244.920000002</v>
      </c>
      <c r="F195" s="21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F195" s="13"/>
    </row>
    <row r="196" spans="1:58" s="6" customFormat="1" ht="49.9" customHeight="1" x14ac:dyDescent="0.25">
      <c r="A196" s="72" t="s">
        <v>297</v>
      </c>
      <c r="B196" s="19" t="s">
        <v>85</v>
      </c>
      <c r="C196" s="50" t="s">
        <v>289</v>
      </c>
      <c r="D196" s="21">
        <v>1275000</v>
      </c>
      <c r="E196" s="21">
        <v>0</v>
      </c>
      <c r="F196" s="21">
        <v>2654000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</row>
    <row r="197" spans="1:58" s="6" customFormat="1" ht="21.6" customHeight="1" x14ac:dyDescent="0.25">
      <c r="A197" s="18" t="s">
        <v>298</v>
      </c>
      <c r="B197" s="19" t="s">
        <v>7</v>
      </c>
      <c r="C197" s="22" t="s">
        <v>299</v>
      </c>
      <c r="D197" s="21">
        <f>+D198+D200+D215+D213</f>
        <v>1611893200</v>
      </c>
      <c r="E197" s="21">
        <f t="shared" ref="E197:F197" si="60">+E198+E200+E215+E213</f>
        <v>1646157700</v>
      </c>
      <c r="F197" s="21">
        <f t="shared" si="60"/>
        <v>1646156900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</row>
    <row r="198" spans="1:58" s="75" customFormat="1" ht="45" customHeight="1" x14ac:dyDescent="0.25">
      <c r="A198" s="39" t="s">
        <v>300</v>
      </c>
      <c r="B198" s="19" t="s">
        <v>7</v>
      </c>
      <c r="C198" s="22" t="s">
        <v>301</v>
      </c>
      <c r="D198" s="21">
        <f>+D199</f>
        <v>55547800</v>
      </c>
      <c r="E198" s="21">
        <f>+E199</f>
        <v>55547800</v>
      </c>
      <c r="F198" s="21">
        <f>+F199</f>
        <v>55547800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4"/>
      <c r="W198" s="73"/>
      <c r="X198" s="73"/>
      <c r="Y198" s="73"/>
      <c r="Z198" s="73"/>
      <c r="AC198" s="76"/>
      <c r="AD198" s="76"/>
      <c r="AE198" s="76"/>
      <c r="AF198" s="76"/>
      <c r="AG198" s="76"/>
      <c r="AH198" s="76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</row>
    <row r="199" spans="1:58" s="75" customFormat="1" ht="43.15" customHeight="1" x14ac:dyDescent="0.25">
      <c r="A199" s="69" t="s">
        <v>330</v>
      </c>
      <c r="B199" s="19" t="s">
        <v>85</v>
      </c>
      <c r="C199" s="22" t="s">
        <v>302</v>
      </c>
      <c r="D199" s="68">
        <v>55547800</v>
      </c>
      <c r="E199" s="68">
        <v>55547800</v>
      </c>
      <c r="F199" s="68">
        <v>55547800</v>
      </c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4"/>
      <c r="W199" s="73"/>
      <c r="X199" s="73"/>
      <c r="Y199" s="73"/>
      <c r="Z199" s="73"/>
      <c r="AC199" s="76"/>
      <c r="AD199" s="76"/>
      <c r="AE199" s="76"/>
      <c r="AF199" s="76"/>
      <c r="AG199" s="76"/>
      <c r="AH199" s="76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  <c r="AV199" s="73"/>
      <c r="AW199" s="73"/>
    </row>
    <row r="200" spans="1:58" s="6" customFormat="1" ht="30.6" customHeight="1" x14ac:dyDescent="0.25">
      <c r="A200" s="39" t="s">
        <v>303</v>
      </c>
      <c r="B200" s="19" t="s">
        <v>7</v>
      </c>
      <c r="C200" s="19" t="s">
        <v>304</v>
      </c>
      <c r="D200" s="21">
        <f>+D201</f>
        <v>29143600</v>
      </c>
      <c r="E200" s="21">
        <f>+E201</f>
        <v>29143600</v>
      </c>
      <c r="F200" s="21">
        <f>+F201</f>
        <v>29143600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5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</row>
    <row r="201" spans="1:58" s="75" customFormat="1" ht="28.9" customHeight="1" x14ac:dyDescent="0.25">
      <c r="A201" s="39" t="s">
        <v>305</v>
      </c>
      <c r="B201" s="19" t="s">
        <v>7</v>
      </c>
      <c r="C201" s="19" t="s">
        <v>306</v>
      </c>
      <c r="D201" s="21">
        <f>SUM(D202:D212)</f>
        <v>29143600</v>
      </c>
      <c r="E201" s="21">
        <f>SUM(E202:E212)</f>
        <v>29143600</v>
      </c>
      <c r="F201" s="21">
        <f>SUM(F202:F212)</f>
        <v>29143600</v>
      </c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4"/>
      <c r="W201" s="73"/>
      <c r="X201" s="73"/>
      <c r="Y201" s="73"/>
      <c r="Z201" s="73"/>
      <c r="AC201" s="76"/>
      <c r="AD201" s="76"/>
      <c r="AE201" s="76"/>
      <c r="AF201" s="76"/>
      <c r="AG201" s="76"/>
      <c r="AH201" s="76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</row>
    <row r="202" spans="1:58" s="6" customFormat="1" ht="38.450000000000003" customHeight="1" x14ac:dyDescent="0.25">
      <c r="A202" s="77" t="s">
        <v>307</v>
      </c>
      <c r="B202" s="19" t="s">
        <v>275</v>
      </c>
      <c r="C202" s="19" t="s">
        <v>306</v>
      </c>
      <c r="D202" s="68">
        <v>13551700</v>
      </c>
      <c r="E202" s="68">
        <v>13551700</v>
      </c>
      <c r="F202" s="68">
        <v>13551700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</row>
    <row r="203" spans="1:58" s="6" customFormat="1" ht="76.5" x14ac:dyDescent="0.25">
      <c r="A203" s="78" t="s">
        <v>363</v>
      </c>
      <c r="B203" s="19" t="s">
        <v>275</v>
      </c>
      <c r="C203" s="19" t="s">
        <v>306</v>
      </c>
      <c r="D203" s="68">
        <v>55700</v>
      </c>
      <c r="E203" s="68">
        <v>55700</v>
      </c>
      <c r="F203" s="68">
        <v>55700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AY203" s="111"/>
      <c r="AZ203" s="111"/>
      <c r="BA203" s="111"/>
      <c r="BB203" s="111"/>
      <c r="BC203" s="111"/>
      <c r="BD203" s="111"/>
    </row>
    <row r="204" spans="1:58" s="6" customFormat="1" ht="32.450000000000003" customHeight="1" x14ac:dyDescent="0.25">
      <c r="A204" s="79" t="s">
        <v>308</v>
      </c>
      <c r="B204" s="19" t="s">
        <v>275</v>
      </c>
      <c r="C204" s="19" t="s">
        <v>306</v>
      </c>
      <c r="D204" s="68">
        <v>3337200</v>
      </c>
      <c r="E204" s="68">
        <v>3337200</v>
      </c>
      <c r="F204" s="68">
        <v>3337200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  <c r="AZ204" s="112"/>
      <c r="BA204" s="112"/>
      <c r="BB204" s="112"/>
      <c r="BC204" s="112"/>
      <c r="BD204" s="112"/>
      <c r="BE204" s="112"/>
    </row>
    <row r="205" spans="1:58" s="75" customFormat="1" ht="38.25" x14ac:dyDescent="0.2">
      <c r="A205" s="77" t="s">
        <v>309</v>
      </c>
      <c r="B205" s="19" t="s">
        <v>221</v>
      </c>
      <c r="C205" s="19" t="s">
        <v>306</v>
      </c>
      <c r="D205" s="21">
        <v>62200</v>
      </c>
      <c r="E205" s="21">
        <v>62200</v>
      </c>
      <c r="F205" s="21">
        <v>62200</v>
      </c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4"/>
      <c r="W205" s="73"/>
      <c r="X205" s="73"/>
      <c r="Y205" s="73"/>
      <c r="Z205" s="73"/>
      <c r="AC205" s="76"/>
      <c r="AD205" s="76"/>
      <c r="AE205" s="76"/>
      <c r="AF205" s="76"/>
      <c r="AG205" s="76"/>
      <c r="AH205" s="76"/>
      <c r="AI205" s="73"/>
      <c r="AJ205" s="73"/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/>
      <c r="AV205" s="73"/>
      <c r="AW205" s="73"/>
    </row>
    <row r="206" spans="1:58" s="75" customFormat="1" ht="25.5" x14ac:dyDescent="0.25">
      <c r="A206" s="18" t="s">
        <v>310</v>
      </c>
      <c r="B206" s="19" t="s">
        <v>221</v>
      </c>
      <c r="C206" s="19" t="s">
        <v>306</v>
      </c>
      <c r="D206" s="68">
        <v>176300</v>
      </c>
      <c r="E206" s="68">
        <v>176300</v>
      </c>
      <c r="F206" s="68">
        <v>176300</v>
      </c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4"/>
      <c r="W206" s="73"/>
      <c r="X206" s="73"/>
      <c r="Y206" s="73"/>
      <c r="Z206" s="73"/>
      <c r="AC206" s="76"/>
      <c r="AD206" s="76"/>
      <c r="AE206" s="76"/>
      <c r="AF206" s="76"/>
      <c r="AG206" s="76"/>
      <c r="AH206" s="76"/>
      <c r="AI206" s="73"/>
      <c r="AJ206" s="73"/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/>
      <c r="AV206" s="73"/>
      <c r="AW206" s="73"/>
    </row>
    <row r="207" spans="1:58" s="75" customFormat="1" ht="51" x14ac:dyDescent="0.25">
      <c r="A207" s="80" t="s">
        <v>311</v>
      </c>
      <c r="B207" s="19" t="s">
        <v>221</v>
      </c>
      <c r="C207" s="19" t="s">
        <v>306</v>
      </c>
      <c r="D207" s="81">
        <v>3926900</v>
      </c>
      <c r="E207" s="81">
        <v>3926900</v>
      </c>
      <c r="F207" s="81">
        <v>3926900</v>
      </c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4"/>
      <c r="W207" s="73"/>
      <c r="X207" s="73"/>
      <c r="Y207" s="73"/>
      <c r="Z207" s="73"/>
      <c r="AC207" s="76"/>
      <c r="AD207" s="76"/>
      <c r="AE207" s="76"/>
      <c r="AF207" s="76"/>
      <c r="AG207" s="76"/>
      <c r="AH207" s="76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</row>
    <row r="208" spans="1:58" s="6" customFormat="1" ht="53.45" customHeight="1" x14ac:dyDescent="0.25">
      <c r="A208" s="77" t="s">
        <v>312</v>
      </c>
      <c r="B208" s="19" t="s">
        <v>221</v>
      </c>
      <c r="C208" s="19" t="s">
        <v>306</v>
      </c>
      <c r="D208" s="68">
        <v>3257100</v>
      </c>
      <c r="E208" s="68">
        <v>3257100</v>
      </c>
      <c r="F208" s="68">
        <v>3257100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</row>
    <row r="209" spans="1:56" s="75" customFormat="1" ht="27.6" customHeight="1" x14ac:dyDescent="0.25">
      <c r="A209" s="18" t="s">
        <v>313</v>
      </c>
      <c r="B209" s="19" t="s">
        <v>221</v>
      </c>
      <c r="C209" s="19" t="s">
        <v>306</v>
      </c>
      <c r="D209" s="81">
        <v>1077800</v>
      </c>
      <c r="E209" s="81">
        <v>1077800</v>
      </c>
      <c r="F209" s="81">
        <v>1077800</v>
      </c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4"/>
      <c r="W209" s="73"/>
      <c r="X209" s="73"/>
      <c r="Y209" s="73"/>
      <c r="Z209" s="73"/>
      <c r="AC209" s="76"/>
      <c r="AD209" s="76"/>
      <c r="AE209" s="76"/>
      <c r="AF209" s="76"/>
      <c r="AG209" s="76"/>
      <c r="AH209" s="76"/>
      <c r="AI209" s="73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  <c r="AV209" s="73"/>
      <c r="AW209" s="73"/>
    </row>
    <row r="210" spans="1:56" s="75" customFormat="1" ht="80.45" customHeight="1" x14ac:dyDescent="0.25">
      <c r="A210" s="18" t="s">
        <v>314</v>
      </c>
      <c r="B210" s="19" t="s">
        <v>221</v>
      </c>
      <c r="C210" s="19" t="s">
        <v>306</v>
      </c>
      <c r="D210" s="82">
        <v>700</v>
      </c>
      <c r="E210" s="82">
        <v>700</v>
      </c>
      <c r="F210" s="82">
        <v>700</v>
      </c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4"/>
      <c r="W210" s="73"/>
      <c r="X210" s="73"/>
      <c r="Y210" s="73"/>
      <c r="Z210" s="73"/>
      <c r="AC210" s="76"/>
      <c r="AD210" s="76"/>
      <c r="AE210" s="76"/>
      <c r="AF210" s="76"/>
      <c r="AG210" s="76"/>
      <c r="AH210" s="76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</row>
    <row r="211" spans="1:56" s="6" customFormat="1" ht="46.15" customHeight="1" x14ac:dyDescent="0.25">
      <c r="A211" s="18" t="s">
        <v>315</v>
      </c>
      <c r="B211" s="19" t="s">
        <v>221</v>
      </c>
      <c r="C211" s="19" t="s">
        <v>306</v>
      </c>
      <c r="D211" s="68">
        <v>2154300</v>
      </c>
      <c r="E211" s="68">
        <v>2154300</v>
      </c>
      <c r="F211" s="68">
        <v>2154300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5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</row>
    <row r="212" spans="1:56" s="6" customFormat="1" ht="57" customHeight="1" x14ac:dyDescent="0.25">
      <c r="A212" s="83" t="s">
        <v>344</v>
      </c>
      <c r="B212" s="19" t="s">
        <v>85</v>
      </c>
      <c r="C212" s="19" t="s">
        <v>306</v>
      </c>
      <c r="D212" s="68">
        <v>1543700</v>
      </c>
      <c r="E212" s="68">
        <v>1543700</v>
      </c>
      <c r="F212" s="68">
        <v>1543700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5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  <c r="AY212" s="113"/>
      <c r="AZ212" s="113"/>
      <c r="BA212" s="113"/>
      <c r="BB212" s="113"/>
      <c r="BC212" s="113"/>
      <c r="BD212" s="113"/>
    </row>
    <row r="213" spans="1:56" s="6" customFormat="1" ht="44.45" customHeight="1" x14ac:dyDescent="0.25">
      <c r="A213" s="18" t="s">
        <v>381</v>
      </c>
      <c r="B213" s="19" t="s">
        <v>7</v>
      </c>
      <c r="C213" s="58" t="s">
        <v>316</v>
      </c>
      <c r="D213" s="68">
        <f>+D214</f>
        <v>83200</v>
      </c>
      <c r="E213" s="68">
        <f>+E214</f>
        <v>6800</v>
      </c>
      <c r="F213" s="68">
        <f>+F214</f>
        <v>6000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5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</row>
    <row r="214" spans="1:56" s="6" customFormat="1" ht="57.6" customHeight="1" x14ac:dyDescent="0.25">
      <c r="A214" s="18" t="s">
        <v>317</v>
      </c>
      <c r="B214" s="19" t="s">
        <v>221</v>
      </c>
      <c r="C214" s="58" t="s">
        <v>318</v>
      </c>
      <c r="D214" s="68">
        <v>83200</v>
      </c>
      <c r="E214" s="68">
        <v>6800</v>
      </c>
      <c r="F214" s="68">
        <v>6000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5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</row>
    <row r="215" spans="1:56" s="6" customFormat="1" ht="18" customHeight="1" x14ac:dyDescent="0.25">
      <c r="A215" s="18" t="s">
        <v>319</v>
      </c>
      <c r="B215" s="19" t="s">
        <v>7</v>
      </c>
      <c r="C215" s="22" t="s">
        <v>320</v>
      </c>
      <c r="D215" s="21">
        <f>+D216</f>
        <v>1527118600</v>
      </c>
      <c r="E215" s="21">
        <f>+E216</f>
        <v>1561459500</v>
      </c>
      <c r="F215" s="21">
        <f>+F216</f>
        <v>1561459500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5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</row>
    <row r="216" spans="1:56" s="6" customFormat="1" ht="20.45" customHeight="1" x14ac:dyDescent="0.25">
      <c r="A216" s="18" t="s">
        <v>321</v>
      </c>
      <c r="B216" s="19" t="s">
        <v>7</v>
      </c>
      <c r="C216" s="22" t="s">
        <v>322</v>
      </c>
      <c r="D216" s="21">
        <f t="shared" ref="D216:F216" si="61">+D217+D218</f>
        <v>1527118600</v>
      </c>
      <c r="E216" s="21">
        <f t="shared" si="61"/>
        <v>1561459500</v>
      </c>
      <c r="F216" s="21">
        <f t="shared" si="61"/>
        <v>1561459500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</row>
    <row r="217" spans="1:56" s="6" customFormat="1" ht="87.6" customHeight="1" x14ac:dyDescent="0.25">
      <c r="A217" s="69" t="s">
        <v>323</v>
      </c>
      <c r="B217" s="19" t="s">
        <v>275</v>
      </c>
      <c r="C217" s="22" t="s">
        <v>324</v>
      </c>
      <c r="D217" s="38">
        <f>678744000+46758500</f>
        <v>725502500</v>
      </c>
      <c r="E217" s="38">
        <f>-17026400+728808600</f>
        <v>711782200</v>
      </c>
      <c r="F217" s="38">
        <f>-17026400+728808600</f>
        <v>711782200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5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</row>
    <row r="218" spans="1:56" s="6" customFormat="1" ht="61.15" customHeight="1" x14ac:dyDescent="0.25">
      <c r="A218" s="69" t="s">
        <v>325</v>
      </c>
      <c r="B218" s="19" t="s">
        <v>275</v>
      </c>
      <c r="C218" s="22" t="s">
        <v>322</v>
      </c>
      <c r="D218" s="38">
        <f>798258600+3357500</f>
        <v>801616100</v>
      </c>
      <c r="E218" s="38">
        <f>-8404600+858081900</f>
        <v>849677300</v>
      </c>
      <c r="F218" s="38">
        <f>-8404600+858081900</f>
        <v>849677300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5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</row>
    <row r="219" spans="1:56" s="6" customFormat="1" ht="20.45" customHeight="1" x14ac:dyDescent="0.25">
      <c r="A219" s="69" t="s">
        <v>387</v>
      </c>
      <c r="B219" s="19" t="s">
        <v>7</v>
      </c>
      <c r="C219" s="22" t="s">
        <v>388</v>
      </c>
      <c r="D219" s="38">
        <f>+D222+D220</f>
        <v>147955000</v>
      </c>
      <c r="E219" s="38">
        <f t="shared" ref="E219:F219" si="62">+E222+E220</f>
        <v>53890000</v>
      </c>
      <c r="F219" s="38">
        <f t="shared" si="62"/>
        <v>55110000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99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</row>
    <row r="220" spans="1:56" s="6" customFormat="1" ht="55.15" customHeight="1" x14ac:dyDescent="0.25">
      <c r="A220" s="39" t="s">
        <v>405</v>
      </c>
      <c r="B220" s="19" t="s">
        <v>7</v>
      </c>
      <c r="C220" s="22" t="s">
        <v>406</v>
      </c>
      <c r="D220" s="38">
        <f>+D221</f>
        <v>53890000</v>
      </c>
      <c r="E220" s="38">
        <f t="shared" ref="E220:F220" si="63">+E221</f>
        <v>53890000</v>
      </c>
      <c r="F220" s="38">
        <f t="shared" si="63"/>
        <v>55110000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100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</row>
    <row r="221" spans="1:56" s="6" customFormat="1" ht="55.15" customHeight="1" x14ac:dyDescent="0.25">
      <c r="A221" s="39" t="s">
        <v>407</v>
      </c>
      <c r="B221" s="19" t="s">
        <v>275</v>
      </c>
      <c r="C221" s="22" t="s">
        <v>408</v>
      </c>
      <c r="D221" s="38">
        <v>53890000</v>
      </c>
      <c r="E221" s="38">
        <v>53890000</v>
      </c>
      <c r="F221" s="38">
        <v>55110000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100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</row>
    <row r="222" spans="1:56" s="6" customFormat="1" ht="61.15" customHeight="1" x14ac:dyDescent="0.25">
      <c r="A222" s="69" t="s">
        <v>390</v>
      </c>
      <c r="B222" s="19" t="s">
        <v>7</v>
      </c>
      <c r="C222" s="22" t="s">
        <v>389</v>
      </c>
      <c r="D222" s="38">
        <f>+D223</f>
        <v>94065000</v>
      </c>
      <c r="E222" s="38">
        <f t="shared" ref="E222:F222" si="64">+E223</f>
        <v>0</v>
      </c>
      <c r="F222" s="38">
        <f t="shared" si="64"/>
        <v>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99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</row>
    <row r="223" spans="1:56" s="6" customFormat="1" ht="72" customHeight="1" x14ac:dyDescent="0.25">
      <c r="A223" s="69" t="s">
        <v>392</v>
      </c>
      <c r="B223" s="19" t="s">
        <v>85</v>
      </c>
      <c r="C223" s="22" t="s">
        <v>391</v>
      </c>
      <c r="D223" s="38">
        <f>80000000+14065000</f>
        <v>94065000</v>
      </c>
      <c r="E223" s="38">
        <v>0</v>
      </c>
      <c r="F223" s="38">
        <v>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99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</row>
    <row r="224" spans="1:56" s="6" customFormat="1" ht="31.15" customHeight="1" x14ac:dyDescent="0.25">
      <c r="A224" s="72" t="s">
        <v>397</v>
      </c>
      <c r="B224" s="19" t="s">
        <v>7</v>
      </c>
      <c r="C224" s="101" t="s">
        <v>398</v>
      </c>
      <c r="D224" s="38">
        <f>+D225</f>
        <v>-473851.88</v>
      </c>
      <c r="E224" s="38">
        <f>+E225</f>
        <v>0</v>
      </c>
      <c r="F224" s="38">
        <f>+F225</f>
        <v>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99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</row>
    <row r="225" spans="1:49" s="6" customFormat="1" ht="43.15" customHeight="1" x14ac:dyDescent="0.25">
      <c r="A225" s="72" t="s">
        <v>399</v>
      </c>
      <c r="B225" s="19" t="s">
        <v>7</v>
      </c>
      <c r="C225" s="101" t="s">
        <v>400</v>
      </c>
      <c r="D225" s="38">
        <f>+D226+D227</f>
        <v>-473851.88</v>
      </c>
      <c r="E225" s="38">
        <f t="shared" ref="E225:F225" si="65">+E226+E227</f>
        <v>0</v>
      </c>
      <c r="F225" s="38">
        <f t="shared" si="65"/>
        <v>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99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</row>
    <row r="226" spans="1:49" s="6" customFormat="1" ht="46.15" customHeight="1" x14ac:dyDescent="0.25">
      <c r="A226" s="102" t="s">
        <v>401</v>
      </c>
      <c r="B226" s="19" t="s">
        <v>275</v>
      </c>
      <c r="C226" s="103" t="s">
        <v>402</v>
      </c>
      <c r="D226" s="38">
        <f>-648.15-2207-690.25-2437.61</f>
        <v>-5983.01</v>
      </c>
      <c r="E226" s="38">
        <v>0</v>
      </c>
      <c r="F226" s="38">
        <v>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99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</row>
    <row r="227" spans="1:49" s="6" customFormat="1" ht="45.6" customHeight="1" x14ac:dyDescent="0.25">
      <c r="A227" s="102" t="s">
        <v>401</v>
      </c>
      <c r="B227" s="19" t="s">
        <v>221</v>
      </c>
      <c r="C227" s="103" t="s">
        <v>402</v>
      </c>
      <c r="D227" s="38">
        <f>-0.94-24977.16-0.17-413573.6-29317</f>
        <v>-467868.87</v>
      </c>
      <c r="E227" s="38">
        <v>0</v>
      </c>
      <c r="F227" s="38">
        <v>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99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</row>
    <row r="228" spans="1:49" s="8" customFormat="1" ht="18.600000000000001" customHeight="1" x14ac:dyDescent="0.25">
      <c r="A228" s="18" t="s">
        <v>326</v>
      </c>
      <c r="B228" s="19"/>
      <c r="C228" s="22"/>
      <c r="D228" s="21">
        <f>+D8+D165</f>
        <v>3229756758.02</v>
      </c>
      <c r="E228" s="21">
        <f>+E8+E165</f>
        <v>3259843757.77</v>
      </c>
      <c r="F228" s="21">
        <f>+F8+F165</f>
        <v>3139308285.1300001</v>
      </c>
      <c r="V228" s="84"/>
      <c r="AC228" s="7"/>
      <c r="AD228" s="85"/>
      <c r="AE228" s="7"/>
      <c r="AF228" s="7"/>
      <c r="AG228" s="7"/>
      <c r="AH228" s="7"/>
    </row>
    <row r="229" spans="1:49" s="89" customFormat="1" x14ac:dyDescent="0.25">
      <c r="A229" s="86"/>
      <c r="B229" s="86"/>
      <c r="C229" s="87"/>
      <c r="D229" s="86"/>
      <c r="E229" s="86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  <c r="AI229" s="88"/>
      <c r="AJ229" s="88"/>
      <c r="AK229" s="88"/>
      <c r="AL229" s="88"/>
      <c r="AM229" s="88"/>
      <c r="AN229" s="88"/>
      <c r="AO229" s="88"/>
      <c r="AP229" s="88"/>
      <c r="AQ229" s="88"/>
      <c r="AR229" s="88"/>
      <c r="AS229" s="88"/>
      <c r="AT229" s="88"/>
      <c r="AU229" s="88"/>
      <c r="AV229" s="88"/>
      <c r="AW229" s="88"/>
    </row>
    <row r="230" spans="1:49" x14ac:dyDescent="0.25">
      <c r="A230" s="90"/>
      <c r="B230" s="90"/>
      <c r="D230" s="92"/>
      <c r="E230" s="92"/>
    </row>
    <row r="231" spans="1:49" ht="18.75" x14ac:dyDescent="0.3">
      <c r="A231" s="94"/>
      <c r="B231" s="90"/>
      <c r="D231" s="114"/>
      <c r="E231" s="114"/>
      <c r="J231" s="115"/>
      <c r="K231" s="115"/>
    </row>
    <row r="232" spans="1:49" ht="18.75" x14ac:dyDescent="0.3">
      <c r="A232" s="116" t="s">
        <v>327</v>
      </c>
      <c r="B232" s="116"/>
      <c r="C232" s="95"/>
      <c r="D232" s="117" t="s">
        <v>403</v>
      </c>
      <c r="E232" s="117"/>
      <c r="F232" s="117"/>
    </row>
    <row r="233" spans="1:49" ht="18.75" x14ac:dyDescent="0.3">
      <c r="A233" s="96"/>
      <c r="B233" s="96"/>
      <c r="C233" s="95"/>
      <c r="D233" s="97"/>
      <c r="E233" s="97"/>
    </row>
    <row r="234" spans="1:49" ht="18.75" x14ac:dyDescent="0.3">
      <c r="A234" s="97"/>
      <c r="B234" s="97"/>
      <c r="C234" s="98"/>
      <c r="D234" s="97"/>
      <c r="E234" s="97"/>
      <c r="J234" s="115"/>
      <c r="K234" s="115"/>
    </row>
    <row r="235" spans="1:49" ht="18.75" x14ac:dyDescent="0.3">
      <c r="A235" s="109" t="s">
        <v>328</v>
      </c>
      <c r="B235" s="109"/>
      <c r="C235" s="98"/>
      <c r="D235" s="117" t="s">
        <v>404</v>
      </c>
      <c r="E235" s="117"/>
      <c r="F235" s="117"/>
    </row>
  </sheetData>
  <mergeCells count="25">
    <mergeCell ref="L82:L88"/>
    <mergeCell ref="AM82:AM87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35:B235"/>
    <mergeCell ref="AR82:AR88"/>
    <mergeCell ref="AY203:BD203"/>
    <mergeCell ref="AZ204:BE204"/>
    <mergeCell ref="AY212:BD212"/>
    <mergeCell ref="D231:E231"/>
    <mergeCell ref="J231:K231"/>
    <mergeCell ref="A232:B232"/>
    <mergeCell ref="J234:K234"/>
    <mergeCell ref="D232:F232"/>
    <mergeCell ref="D235:F235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2022(март)</vt:lpstr>
      <vt:lpstr>'ПРил 1 на 2022(март)'!Заголовки_для_печати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2022-03-16T02:34:51Z</dcterms:modified>
</cp:coreProperties>
</file>