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48" windowWidth="14808" windowHeight="7776"/>
  </bookViews>
  <sheets>
    <sheet name="РГД 2024-26г.г.(май)" sheetId="5" r:id="rId1"/>
  </sheets>
  <definedNames>
    <definedName name="_xlnm._FilterDatabase" localSheetId="0" hidden="1">'РГД 2024-26г.г.(май)'!$A$8:$F$262</definedName>
    <definedName name="_xlnm.Print_Titles" localSheetId="0">'РГД 2024-26г.г.(май)'!$6:$7</definedName>
  </definedNames>
  <calcPr calcId="152511"/>
</workbook>
</file>

<file path=xl/calcChain.xml><?xml version="1.0" encoding="utf-8"?>
<calcChain xmlns="http://schemas.openxmlformats.org/spreadsheetml/2006/main">
  <c r="D123" i="5" l="1"/>
  <c r="D124" i="5"/>
  <c r="D137" i="5"/>
  <c r="D136" i="5"/>
  <c r="D28" i="5"/>
  <c r="D251" i="5" l="1"/>
  <c r="D252" i="5" l="1"/>
  <c r="D256" i="5"/>
  <c r="D261" i="5"/>
  <c r="F165" i="5"/>
  <c r="E165" i="5"/>
  <c r="D165" i="5"/>
  <c r="F166" i="5"/>
  <c r="E166" i="5"/>
  <c r="D166" i="5"/>
  <c r="D153" i="5"/>
  <c r="D115" i="5"/>
  <c r="D105" i="5"/>
  <c r="F70" i="5"/>
  <c r="E70" i="5"/>
  <c r="D70" i="5"/>
  <c r="D73" i="5"/>
  <c r="D72" i="5" s="1"/>
  <c r="E73" i="5"/>
  <c r="E72" i="5" s="1"/>
  <c r="F73" i="5"/>
  <c r="F72" i="5" s="1"/>
  <c r="F34" i="5"/>
  <c r="E34" i="5"/>
  <c r="D34" i="5"/>
  <c r="D161" i="5"/>
  <c r="F160" i="5"/>
  <c r="E160" i="5"/>
  <c r="D160" i="5"/>
  <c r="D144" i="5" l="1"/>
  <c r="D31" i="5"/>
  <c r="D50" i="5"/>
  <c r="D47" i="5"/>
  <c r="D45" i="5"/>
  <c r="D42" i="5"/>
  <c r="D39" i="5"/>
  <c r="D33" i="5" l="1"/>
  <c r="D163" i="5" l="1"/>
  <c r="D164" i="5"/>
  <c r="D88" i="5"/>
  <c r="D122" i="5"/>
  <c r="D120" i="5"/>
  <c r="D67" i="5"/>
  <c r="D58" i="5"/>
  <c r="D260" i="5" l="1"/>
  <c r="F187" i="5" l="1"/>
  <c r="E187" i="5"/>
  <c r="D187" i="5"/>
  <c r="F246" i="5"/>
  <c r="F245" i="5" s="1"/>
  <c r="E246" i="5"/>
  <c r="E245" i="5" s="1"/>
  <c r="D246" i="5"/>
  <c r="D245" i="5" s="1"/>
  <c r="F195" i="5"/>
  <c r="E195" i="5"/>
  <c r="D195" i="5"/>
  <c r="F243" i="5"/>
  <c r="E243" i="5"/>
  <c r="D243" i="5"/>
  <c r="F251" i="5" l="1"/>
  <c r="E251" i="5"/>
  <c r="F258" i="5" l="1"/>
  <c r="F257" i="5" s="1"/>
  <c r="E258" i="5"/>
  <c r="E257" i="5" s="1"/>
  <c r="D258" i="5"/>
  <c r="D250" i="5"/>
  <c r="D249" i="5" s="1"/>
  <c r="D248" i="5" s="1"/>
  <c r="E250" i="5"/>
  <c r="E249" i="5" s="1"/>
  <c r="E248" i="5" s="1"/>
  <c r="F250" i="5"/>
  <c r="F249" i="5" s="1"/>
  <c r="F248" i="5" s="1"/>
  <c r="D257" i="5" l="1"/>
  <c r="F239" i="5"/>
  <c r="E239" i="5"/>
  <c r="D239" i="5"/>
  <c r="F198" i="5"/>
  <c r="E198" i="5"/>
  <c r="D198" i="5"/>
  <c r="F194" i="5"/>
  <c r="E194" i="5"/>
  <c r="D194" i="5"/>
  <c r="F241" i="5"/>
  <c r="E241" i="5"/>
  <c r="D241" i="5"/>
  <c r="F199" i="5"/>
  <c r="E199" i="5"/>
  <c r="D199" i="5"/>
  <c r="D238" i="5" l="1"/>
  <c r="E238" i="5"/>
  <c r="F238" i="5"/>
  <c r="F189" i="5"/>
  <c r="E189" i="5"/>
  <c r="D189" i="5"/>
  <c r="F192" i="5"/>
  <c r="E192" i="5"/>
  <c r="D192" i="5"/>
  <c r="F207" i="5"/>
  <c r="E207" i="5"/>
  <c r="D207" i="5"/>
  <c r="F208" i="5"/>
  <c r="D208" i="5"/>
  <c r="E208" i="5"/>
  <c r="F223" i="5"/>
  <c r="E223" i="5"/>
  <c r="D223" i="5"/>
  <c r="F184" i="5"/>
  <c r="E184" i="5"/>
  <c r="D184" i="5"/>
  <c r="D202" i="5" l="1"/>
  <c r="E202" i="5"/>
  <c r="F202" i="5"/>
  <c r="F191" i="5"/>
  <c r="E191" i="5"/>
  <c r="D191" i="5"/>
  <c r="F162" i="5" l="1"/>
  <c r="F159" i="5" s="1"/>
  <c r="E162" i="5"/>
  <c r="E159" i="5" s="1"/>
  <c r="D162" i="5"/>
  <c r="D159" i="5" s="1"/>
  <c r="F154" i="5"/>
  <c r="E154" i="5"/>
  <c r="F151" i="5"/>
  <c r="E151" i="5"/>
  <c r="F147" i="5"/>
  <c r="E147" i="5"/>
  <c r="D147" i="5"/>
  <c r="F145" i="5"/>
  <c r="E145" i="5"/>
  <c r="F143" i="5"/>
  <c r="E143" i="5"/>
  <c r="F140" i="5"/>
  <c r="E140" i="5"/>
  <c r="D140" i="5"/>
  <c r="F138" i="5"/>
  <c r="E138" i="5"/>
  <c r="D138" i="5"/>
  <c r="F136" i="5"/>
  <c r="E136" i="5"/>
  <c r="F131" i="5"/>
  <c r="E131" i="5"/>
  <c r="F128" i="5"/>
  <c r="E128" i="5"/>
  <c r="F125" i="5"/>
  <c r="E125" i="5"/>
  <c r="D114" i="5"/>
  <c r="D113" i="5" s="1"/>
  <c r="E114" i="5"/>
  <c r="E113" i="5" s="1"/>
  <c r="F114" i="5"/>
  <c r="F113" i="5" s="1"/>
  <c r="D119" i="5"/>
  <c r="E119" i="5"/>
  <c r="F119" i="5"/>
  <c r="D121" i="5"/>
  <c r="E121" i="5"/>
  <c r="F121" i="5"/>
  <c r="F105" i="5"/>
  <c r="E105" i="5"/>
  <c r="F101" i="5"/>
  <c r="F100" i="5" s="1"/>
  <c r="F99" i="5" s="1"/>
  <c r="E101" i="5"/>
  <c r="E100" i="5" s="1"/>
  <c r="E99" i="5" s="1"/>
  <c r="D101" i="5"/>
  <c r="D100" i="5" s="1"/>
  <c r="D99" i="5" s="1"/>
  <c r="F10" i="5"/>
  <c r="F9" i="5" s="1"/>
  <c r="E10" i="5"/>
  <c r="E9" i="5" s="1"/>
  <c r="D10" i="5"/>
  <c r="F118" i="5" l="1"/>
  <c r="F112" i="5" s="1"/>
  <c r="D118" i="5"/>
  <c r="E118" i="5"/>
  <c r="D112" i="5"/>
  <c r="E112" i="5"/>
  <c r="F235" i="5"/>
  <c r="F234" i="5" s="1"/>
  <c r="E235" i="5"/>
  <c r="D235" i="5"/>
  <c r="D234" i="5" s="1"/>
  <c r="E234" i="5"/>
  <c r="F232" i="5"/>
  <c r="E232" i="5"/>
  <c r="D232" i="5"/>
  <c r="D197" i="5"/>
  <c r="F197" i="5"/>
  <c r="E197" i="5"/>
  <c r="F193" i="5"/>
  <c r="E193" i="5"/>
  <c r="D193" i="5"/>
  <c r="F182" i="5"/>
  <c r="F181" i="5" s="1"/>
  <c r="E182" i="5"/>
  <c r="E181" i="5" s="1"/>
  <c r="D182" i="5"/>
  <c r="D181" i="5" s="1"/>
  <c r="F177" i="5"/>
  <c r="F176" i="5" s="1"/>
  <c r="F175" i="5" s="1"/>
  <c r="E177" i="5"/>
  <c r="D177" i="5"/>
  <c r="D176" i="5" s="1"/>
  <c r="D175" i="5" s="1"/>
  <c r="E176" i="5"/>
  <c r="E175" i="5" s="1"/>
  <c r="F173" i="5"/>
  <c r="F172" i="5" s="1"/>
  <c r="F171" i="5" s="1"/>
  <c r="E173" i="5"/>
  <c r="E172" i="5" s="1"/>
  <c r="E171" i="5" s="1"/>
  <c r="D173" i="5"/>
  <c r="D172" i="5" s="1"/>
  <c r="D171" i="5" s="1"/>
  <c r="F169" i="5"/>
  <c r="F168" i="5" s="1"/>
  <c r="E169" i="5"/>
  <c r="D169" i="5"/>
  <c r="D168" i="5" s="1"/>
  <c r="E168" i="5"/>
  <c r="F158" i="5"/>
  <c r="F157" i="5" s="1"/>
  <c r="E158" i="5"/>
  <c r="E157" i="5" s="1"/>
  <c r="D158" i="5"/>
  <c r="D157" i="5" s="1"/>
  <c r="D154" i="5"/>
  <c r="D151" i="5"/>
  <c r="F149" i="5"/>
  <c r="E149" i="5"/>
  <c r="D149" i="5"/>
  <c r="D145" i="5"/>
  <c r="D143" i="5"/>
  <c r="F134" i="5"/>
  <c r="E134" i="5"/>
  <c r="D134" i="5"/>
  <c r="D131" i="5"/>
  <c r="D128" i="5"/>
  <c r="D125" i="5"/>
  <c r="F104" i="5"/>
  <c r="F103" i="5" s="1"/>
  <c r="F98" i="5" s="1"/>
  <c r="E104" i="5"/>
  <c r="E103" i="5" s="1"/>
  <c r="E98" i="5" s="1"/>
  <c r="D104" i="5"/>
  <c r="D103" i="5" s="1"/>
  <c r="D98" i="5" s="1"/>
  <c r="F96" i="5"/>
  <c r="F95" i="5" s="1"/>
  <c r="E96" i="5"/>
  <c r="E95" i="5" s="1"/>
  <c r="D96" i="5"/>
  <c r="D95" i="5" s="1"/>
  <c r="F93" i="5"/>
  <c r="F90" i="5" s="1"/>
  <c r="E93" i="5"/>
  <c r="E90" i="5" s="1"/>
  <c r="D93" i="5"/>
  <c r="D90" i="5" s="1"/>
  <c r="F87" i="5"/>
  <c r="E87" i="5"/>
  <c r="D87" i="5"/>
  <c r="F85" i="5"/>
  <c r="E85" i="5"/>
  <c r="D85" i="5"/>
  <c r="F83" i="5"/>
  <c r="E83" i="5"/>
  <c r="D83" i="5"/>
  <c r="F80" i="5"/>
  <c r="F78" i="5" s="1"/>
  <c r="F77" i="5" s="1"/>
  <c r="F76" i="5" s="1"/>
  <c r="E80" i="5"/>
  <c r="E78" i="5" s="1"/>
  <c r="E77" i="5" s="1"/>
  <c r="E76" i="5" s="1"/>
  <c r="D80" i="5"/>
  <c r="D78" i="5" s="1"/>
  <c r="D77" i="5" s="1"/>
  <c r="D76" i="5" s="1"/>
  <c r="F68" i="5"/>
  <c r="E68" i="5"/>
  <c r="D68" i="5"/>
  <c r="F66" i="5"/>
  <c r="E66" i="5"/>
  <c r="D66" i="5"/>
  <c r="F63" i="5"/>
  <c r="F62" i="5" s="1"/>
  <c r="E63" i="5"/>
  <c r="E62" i="5" s="1"/>
  <c r="D63" i="5"/>
  <c r="D62" i="5" s="1"/>
  <c r="F60" i="5"/>
  <c r="F59" i="5" s="1"/>
  <c r="E60" i="5"/>
  <c r="E59" i="5" s="1"/>
  <c r="D60" i="5"/>
  <c r="D59" i="5" s="1"/>
  <c r="F57" i="5"/>
  <c r="F56" i="5" s="1"/>
  <c r="E57" i="5"/>
  <c r="E56" i="5" s="1"/>
  <c r="D57" i="5"/>
  <c r="D56" i="5" s="1"/>
  <c r="F52" i="5"/>
  <c r="F51" i="5" s="1"/>
  <c r="E52" i="5"/>
  <c r="E51" i="5" s="1"/>
  <c r="D52" i="5"/>
  <c r="D51" i="5" s="1"/>
  <c r="F49" i="5"/>
  <c r="E49" i="5"/>
  <c r="D49" i="5"/>
  <c r="F46" i="5"/>
  <c r="E46" i="5"/>
  <c r="D46" i="5"/>
  <c r="F44" i="5"/>
  <c r="E44" i="5"/>
  <c r="D44" i="5"/>
  <c r="F41" i="5"/>
  <c r="E41" i="5"/>
  <c r="D41" i="5"/>
  <c r="F38" i="5"/>
  <c r="E38" i="5"/>
  <c r="D38" i="5"/>
  <c r="F36" i="5"/>
  <c r="E36" i="5"/>
  <c r="D36" i="5"/>
  <c r="F32" i="5"/>
  <c r="E32" i="5"/>
  <c r="D32" i="5"/>
  <c r="F30" i="5"/>
  <c r="E30" i="5"/>
  <c r="E29" i="5" s="1"/>
  <c r="D30" i="5"/>
  <c r="F26" i="5"/>
  <c r="E26" i="5"/>
  <c r="D26" i="5"/>
  <c r="F24" i="5"/>
  <c r="E24" i="5"/>
  <c r="D24" i="5"/>
  <c r="F22" i="5"/>
  <c r="E22" i="5"/>
  <c r="D22" i="5"/>
  <c r="F20" i="5"/>
  <c r="E20" i="5"/>
  <c r="D20" i="5"/>
  <c r="D9" i="5"/>
  <c r="F29" i="5" l="1"/>
  <c r="D65" i="5"/>
  <c r="E19" i="5"/>
  <c r="E18" i="5" s="1"/>
  <c r="E28" i="5"/>
  <c r="D48" i="5"/>
  <c r="F48" i="5"/>
  <c r="F55" i="5"/>
  <c r="E89" i="5"/>
  <c r="E124" i="5"/>
  <c r="E123" i="5" s="1"/>
  <c r="E55" i="5"/>
  <c r="D82" i="5"/>
  <c r="D81" i="5" s="1"/>
  <c r="D75" i="5" s="1"/>
  <c r="F82" i="5"/>
  <c r="F81" i="5" s="1"/>
  <c r="F75" i="5" s="1"/>
  <c r="F124" i="5"/>
  <c r="F123" i="5" s="1"/>
  <c r="D220" i="5"/>
  <c r="D219" i="5" s="1"/>
  <c r="D218" i="5" s="1"/>
  <c r="F201" i="5"/>
  <c r="F186" i="5" s="1"/>
  <c r="D55" i="5"/>
  <c r="F28" i="5"/>
  <c r="E43" i="5"/>
  <c r="E40" i="5" s="1"/>
  <c r="E48" i="5"/>
  <c r="E82" i="5"/>
  <c r="E81" i="5" s="1"/>
  <c r="E75" i="5" s="1"/>
  <c r="D89" i="5"/>
  <c r="F89" i="5"/>
  <c r="D201" i="5"/>
  <c r="D186" i="5" s="1"/>
  <c r="E201" i="5"/>
  <c r="E186" i="5" s="1"/>
  <c r="D19" i="5"/>
  <c r="D18" i="5" s="1"/>
  <c r="F19" i="5"/>
  <c r="F18" i="5" s="1"/>
  <c r="D29" i="5"/>
  <c r="D43" i="5"/>
  <c r="D40" i="5" s="1"/>
  <c r="F43" i="5"/>
  <c r="F40" i="5" s="1"/>
  <c r="F65" i="5"/>
  <c r="E65" i="5"/>
  <c r="F220" i="5"/>
  <c r="F219" i="5" s="1"/>
  <c r="F218" i="5" s="1"/>
  <c r="E220" i="5"/>
  <c r="E219" i="5" s="1"/>
  <c r="E218" i="5" s="1"/>
  <c r="D180" i="5" l="1"/>
  <c r="D179" i="5" s="1"/>
  <c r="E180" i="5"/>
  <c r="E179" i="5" s="1"/>
  <c r="F180" i="5"/>
  <c r="F179" i="5" s="1"/>
  <c r="E54" i="5"/>
  <c r="F54" i="5"/>
  <c r="D54" i="5"/>
  <c r="D8" i="5" s="1"/>
  <c r="D262" i="5" l="1"/>
  <c r="F8" i="5"/>
  <c r="F262" i="5" s="1"/>
  <c r="E8" i="5"/>
  <c r="E262" i="5" s="1"/>
</calcChain>
</file>

<file path=xl/sharedStrings.xml><?xml version="1.0" encoding="utf-8"?>
<sst xmlns="http://schemas.openxmlformats.org/spreadsheetml/2006/main" count="776" uniqueCount="477">
  <si>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</si>
  <si>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</si>
  <si>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</si>
  <si>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</si>
  <si>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</si>
  <si>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</si>
  <si>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</si>
  <si>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</si>
  <si>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</si>
  <si>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</si>
  <si>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</si>
  <si>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</si>
  <si>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</si>
  <si>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</si>
  <si>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</si>
  <si>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</si>
  <si>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</si>
  <si>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</si>
  <si>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</si>
  <si>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</si>
  <si>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</si>
  <si>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</si>
  <si>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</si>
  <si>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</si>
  <si>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</si>
  <si>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</si>
  <si>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</si>
  <si>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</si>
  <si>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</si>
  <si>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</si>
  <si>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</si>
  <si>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</si>
  <si>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</si>
  <si>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</si>
  <si>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</si>
  <si>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</si>
  <si>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</si>
  <si>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</si>
  <si>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</si>
  <si>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</si>
  <si>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</si>
  <si>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</si>
  <si>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</si>
  <si>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</si>
  <si>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</si>
  <si>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</si>
  <si>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</si>
  <si>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</si>
  <si>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</si>
  <si>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</si>
  <si>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</si>
  <si>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</si>
  <si>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</si>
  <si>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1 06 01020 04 0000 110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</si>
  <si>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</si>
  <si>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</si>
  <si>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</si>
  <si>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</si>
  <si>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</si>
  <si>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</si>
  <si>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</si>
  <si>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</si>
  <si>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</si>
  <si>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</si>
  <si>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</si>
  <si>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</si>
  <si>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</si>
  <si>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</si>
  <si>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</si>
  <si>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</si>
  <si>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</si>
  <si>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</si>
  <si>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</si>
  <si>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</si>
  <si>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</si>
  <si>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</si>
  <si>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</si>
  <si>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</si>
  <si>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</si>
  <si>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</si>
  <si>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</si>
  <si>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</si>
  <si>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</si>
  <si>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</si>
  <si>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</si>
  <si>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</si>
  <si>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</si>
  <si>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</si>
  <si>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</si>
  <si>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</si>
  <si>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</si>
  <si>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</si>
  <si>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</si>
  <si>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</si>
  <si>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</si>
  <si>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</si>
  <si>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</si>
  <si>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</si>
  <si>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</si>
  <si>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</si>
  <si>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</si>
  <si>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</si>
  <si>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</si>
  <si>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</si>
  <si>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</si>
  <si>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</si>
  <si>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</si>
  <si>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</si>
  <si>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</si>
  <si>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</si>
  <si>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</si>
  <si>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</si>
  <si>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</si>
  <si>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</si>
  <si>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</si>
  <si>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</si>
  <si>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</si>
  <si>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</si>
  <si>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</si>
  <si>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</si>
  <si>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</si>
  <si>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</si>
  <si>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</si>
  <si>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</si>
  <si>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</si>
  <si>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</si>
  <si>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</si>
  <si>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</si>
  <si>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</si>
  <si>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</si>
  <si>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</si>
  <si>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</si>
  <si>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</si>
  <si>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</si>
  <si>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</si>
  <si>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</si>
  <si>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</si>
  <si>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</si>
  <si>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</si>
  <si>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</si>
  <si>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</si>
  <si>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</si>
  <si>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</si>
  <si>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</si>
  <si>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</si>
  <si>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</si>
  <si>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</si>
  <si>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</si>
  <si>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</si>
  <si>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</si>
  <si>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</si>
  <si>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</si>
  <si>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</si>
  <si>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</si>
  <si>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</si>
  <si>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</si>
  <si>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</si>
  <si>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</si>
  <si>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</si>
  <si>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</si>
  <si>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</si>
  <si>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</si>
  <si>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</si>
  <si>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</si>
  <si>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</si>
  <si>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</si>
  <si>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</si>
  <si>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</si>
  <si>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</si>
  <si>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</si>
  <si>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</si>
  <si>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</si>
  <si>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</si>
  <si>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</si>
  <si>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</si>
  <si>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</si>
  <si>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</si>
  <si>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</si>
  <si>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</si>
  <si>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</si>
  <si>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</si>
  <si>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</si>
  <si>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</si>
  <si>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</si>
  <si>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</si>
  <si>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</si>
  <si>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</si>
  <si>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</si>
  <si>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</si>
  <si>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</si>
  <si>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</si>
  <si>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</si>
  <si>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</si>
  <si>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</si>
  <si>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</si>
  <si>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</si>
  <si>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</si>
  <si>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</si>
  <si>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</si>
  <si>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</si>
  <si>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</si>
  <si>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</si>
  <si>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</si>
  <si>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</si>
  <si>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</si>
  <si>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</si>
  <si>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</si>
  <si>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</si>
  <si>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</si>
  <si>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</si>
  <si>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</si>
  <si>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</si>
  <si>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</si>
  <si>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</si>
  <si>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</si>
  <si>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</si>
  <si>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</si>
  <si>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</si>
  <si>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</si>
  <si>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</si>
  <si>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</si>
  <si>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</si>
  <si>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</si>
  <si>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</si>
  <si>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</si>
  <si>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</si>
  <si>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</si>
  <si>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</si>
  <si>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</si>
  <si>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</si>
  <si>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</si>
  <si>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</si>
  <si>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</si>
  <si>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</si>
  <si>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</si>
  <si>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</si>
  <si>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</si>
  <si>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</si>
  <si>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</si>
  <si>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</si>
  <si>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</si>
  <si>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</si>
  <si>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</si>
  <si>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</si>
  <si>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</si>
  <si>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</si>
  <si>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</si>
  <si>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</si>
  <si>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</si>
  <si>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</si>
  <si>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</si>
  <si>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</si>
  <si>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</si>
  <si>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</si>
  <si>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</si>
  <si>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</si>
  <si>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</si>
  <si>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</si>
  <si>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</si>
  <si>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</si>
  <si>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</si>
  <si>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</si>
  <si>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</si>
  <si>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</si>
  <si>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</si>
  <si>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</si>
  <si>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</si>
  <si>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</si>
  <si>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</si>
  <si>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</si>
  <si>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</si>
  <si>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</si>
  <si>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</si>
  <si>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</si>
  <si>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</si>
  <si>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</si>
  <si>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</si>
  <si>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</si>
  <si>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</si>
  <si>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</si>
  <si>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</si>
  <si>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</si>
  <si>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</si>
  <si>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</si>
  <si>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</si>
  <si>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</si>
  <si>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</si>
  <si>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</si>
  <si>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</si>
  <si>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</si>
  <si>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</si>
  <si>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</si>
  <si>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</si>
  <si>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</si>
  <si>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</si>
  <si>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</si>
  <si>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</si>
  <si>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</si>
  <si>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</si>
  <si>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</si>
  <si>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</si>
  <si>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</si>
  <si>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</si>
  <si>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</si>
  <si>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</si>
  <si>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</si>
  <si>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</si>
  <si>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</si>
  <si>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</si>
  <si>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</si>
  <si>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</si>
  <si>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</si>
  <si>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</si>
  <si>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</si>
  <si>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</si>
  <si>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</si>
  <si>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</si>
  <si>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</si>
  <si>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</si>
  <si>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</si>
  <si>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</si>
  <si>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</si>
  <si>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1 03 02241 01 0000 110</t>
  </si>
  <si>
    <t>1 03 02251 01 0000 110</t>
  </si>
  <si>
    <t>1 03 02261 01 0000 110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</si>
  <si>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</si>
  <si>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</si>
  <si>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</si>
  <si>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</si>
  <si>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</si>
  <si>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</si>
  <si>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</si>
  <si>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</si>
  <si>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 xml:space="preserve"> 1 01 02130 01 0000 110</t>
  </si>
  <si>
    <t xml:space="preserve"> 1 01 02140 01 0000 110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</si>
  <si>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</si>
  <si>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</si>
  <si>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</si>
  <si>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</si>
  <si>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</si>
  <si>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</si>
  <si>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</si>
  <si>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</si>
  <si>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</si>
  <si>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</si>
  <si>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</si>
  <si>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</si>
  <si>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</si>
  <si>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</si>
  <si>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</si>
  <si>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</si>
  <si>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</si>
  <si>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</si>
  <si>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</si>
  <si>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</si>
  <si>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</si>
  <si>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</si>
  <si>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</si>
  <si>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</si>
  <si>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</si>
  <si>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</si>
  <si>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Прогнозируемые доходы бюджета города на 2024 год и плановый период 2025 и 2026 годов</t>
  </si>
  <si>
    <t>2025 год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</si>
  <si>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</si>
  <si>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</si>
  <si>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</si>
  <si>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</si>
  <si>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</si>
  <si>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</si>
  <si>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</si>
  <si>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</si>
  <si>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</si>
  <si>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</si>
  <si>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 за пользование денежными средствами)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</si>
  <si>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</si>
  <si>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дому)</t>
  </si>
  <si>
    <t xml:space="preserve">Государственная пошлина за выдачу разрешения на установку рекламной конструкции (сумма платежа) </t>
  </si>
  <si>
    <t>Дотации бюджетам на поддержку мер по обеспечению сбалансированности бюджетов</t>
  </si>
  <si>
    <t>2 02 15002 00 0000 150</t>
  </si>
  <si>
    <t>2 02 15002 04 0000 150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</si>
  <si>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</si>
  <si>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</si>
  <si>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</si>
  <si>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2 02 25116 00 0000 150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</si>
  <si>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</si>
  <si>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2 02 25116 04 0000 150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</si>
  <si>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</si>
  <si>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</si>
  <si>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</si>
  <si>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</si>
  <si>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</si>
  <si>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</si>
  <si>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</si>
  <si>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</si>
  <si>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</si>
  <si>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</si>
  <si>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</si>
  <si>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2 02 45303 04 0000 150</t>
  </si>
  <si>
    <t>Прочие субсидии бюджетам городских округов (субсидии местным бюджетам на финансовую поддержку реализации инициативных проектов)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</si>
  <si>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</si>
  <si>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</si>
  <si>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</si>
  <si>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</si>
  <si>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</si>
  <si>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</si>
  <si>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</si>
  <si>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</si>
  <si>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</si>
  <si>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</si>
  <si>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</si>
  <si>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</si>
  <si>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>Доходы бюджетов городских округов от возврата иными организациями остатков субсидий прошлых лет</t>
  </si>
  <si>
    <t xml:space="preserve"> 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</si>
  <si>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</si>
  <si>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</si>
  <si>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</si>
  <si>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</si>
  <si>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</si>
  <si>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</si>
  <si>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</si>
  <si>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</si>
  <si>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Прочие субсидии бюджетам городских округов (субсидии местным бюджетам на софинансирование мероприятий по капитальному ремонту образовательных организаций Иркутской области)</t>
  </si>
  <si>
    <t>Прочие субсидии бюджетам городских округов (субсидии местным бюджетам на создание мест (площадок) накопления твердых коммунальных отходов)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</si>
  <si>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</si>
  <si>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</si>
  <si>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</si>
  <si>
    <t>1 16 01110 01 0000 140</t>
  </si>
  <si>
    <t xml:space="preserve"> 1 16 01100 01 0000 140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</si>
  <si>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20.12.2023г. № 56/433, в редакции решения Городской Думы города                           Усть-Илимска  от 00.00.2024 г. № 
</t>
  </si>
  <si>
    <t>Прочие межбюджетные трансферты, передаваемые бюджетам городских округов (иные межбюджетные трансферты на восстановление мемориальных сооружений и объектов, увековечивающих память погибших при защите Отечества)</t>
  </si>
  <si>
    <t>2 02 49999 04 0000 150</t>
  </si>
  <si>
    <t>Прочие межбюджетные трансферты, передаваемые бюджетам</t>
  </si>
  <si>
    <t>2 02 49999 00 0000 150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</si>
  <si>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</si>
  <si>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</si>
  <si>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</si>
  <si>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 xml:space="preserve"> 2 02 25497 00 0000 150</t>
  </si>
  <si>
    <t>ПРОЧИЕ БЕЗВОЗМЕЗДНЫЕ ПОСТУПЛЕНИЯ</t>
  </si>
  <si>
    <t>Прочие безвозмездные поступления в бюджеты городских округов</t>
  </si>
  <si>
    <t>2 07 04050 04 0000 150</t>
  </si>
  <si>
    <t>2 07 04000 04 0000 150</t>
  </si>
  <si>
    <t>2 07 00000 00 0000 000</t>
  </si>
  <si>
    <t>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</si>
  <si>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</si>
  <si>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2 02 25081 04 0000 150</t>
  </si>
  <si>
    <t>Субсидии бюджетам на государственную поддержку организаций, входящих в систему спортивной подготовки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</si>
  <si>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</si>
  <si>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Доходы бюджетов городских округов от возврата бюджетными учреждениями остатков субсидий прошлых лет</t>
  </si>
  <si>
    <t>2 18 04010 04 0000 150</t>
  </si>
  <si>
    <t>Доходы бюджетов городских округов от возврата автономными учреждениями остатков субсидий прошлых лет</t>
  </si>
  <si>
    <t>2 18 04020 04 0000 150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</si>
  <si>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</si>
  <si>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</si>
  <si>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</si>
  <si>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1 16 18000 02 0000 140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</si>
  <si>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</si>
  <si>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</si>
  <si>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</si>
  <si>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</si>
  <si>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1 05 02000 02 0000 110</t>
  </si>
  <si>
    <t>Единый налог на вмененный доход для отдельных видов деятельности</t>
  </si>
  <si>
    <t>1 05 02010 02 0000 110</t>
  </si>
  <si>
    <t>1 11 05430 00 0000 120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</si>
  <si>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</si>
  <si>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1 11 05430 04 0000 120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</si>
  <si>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городских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</si>
  <si>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843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</si>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</sst>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#,##0.00;[Red]\-#,##0.00;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7" fillId="0" borderId="0"/>
    <xf numFmtId="0" fontId="12" fillId="0" borderId="0"/>
  </cellStyleXfs>
  <cellXfs count="125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6" fillId="2" borderId="0" xfId="0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5" fillId="2" borderId="0" xfId="0" applyFont="1" applyFill="1" applyBorder="1"/>
    <xf numFmtId="0" fontId="15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19" fillId="2" borderId="0" xfId="0" applyFont="1" applyFill="1" applyAlignment="1">
      <alignment horizontal="center"/>
    </xf>
    <xf numFmtId="0" fontId="18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3" applyNumberFormat="1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6" applyNumberFormat="1" applyFont="1" applyFill="1" applyBorder="1" applyAlignment="1" applyProtection="1">
      <alignment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1" fillId="2" borderId="1" xfId="6" applyNumberFormat="1" applyFont="1" applyFill="1" applyBorder="1" applyAlignment="1" applyProtection="1">
      <alignment horizontal="left" vertical="center" wrapText="1"/>
    </xf>
    <xf numFmtId="49" fontId="21" fillId="2" borderId="1" xfId="7" applyNumberFormat="1" applyFont="1" applyFill="1" applyBorder="1" applyAlignment="1" applyProtection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168" fontId="3" fillId="2" borderId="1" xfId="4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4" applyFont="1" applyFill="1" applyAlignment="1" applyProtection="1">
      <alignment horizontal="left"/>
      <protection hidden="1"/>
    </xf>
    <xf numFmtId="0" fontId="7" fillId="2" borderId="0" xfId="14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4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69"/>
  <sheetViews>
    <sheetView tabSelected="1"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F262" sqref="F262"/>
    </sheetView>
  </sheetViews>
  <sheetFormatPr defaultColWidth="8.88671875" defaultRowHeight="13.8" x14ac:dyDescent="0.25"/>
  <cols>
    <col min="1" max="1" width="53.88671875" style="91" customWidth="1"/>
    <col min="2" max="2" width="8.33203125" style="49" customWidth="1"/>
    <col min="3" max="3" width="20.44140625" style="48" customWidth="1"/>
    <col min="4" max="4" width="15.6640625" style="49" customWidth="1"/>
    <col min="5" max="5" width="14.5546875" style="49" customWidth="1"/>
    <col min="6" max="6" width="15.44140625" style="6" customWidth="1"/>
    <col min="7" max="7" width="12.33203125" style="6" hidden="1" customWidth="1"/>
    <col min="8" max="8" width="10.88671875" style="6" hidden="1" customWidth="1"/>
    <col min="9" max="10" width="10" style="6" hidden="1" customWidth="1"/>
    <col min="11" max="11" width="8.88671875" style="6" hidden="1" customWidth="1"/>
    <col min="12" max="12" width="16.109375" style="6" hidden="1" customWidth="1"/>
    <col min="13" max="19" width="8.88671875" style="6" hidden="1" customWidth="1"/>
    <col min="20" max="20" width="0.33203125" style="6" hidden="1" customWidth="1"/>
    <col min="21" max="21" width="8.88671875" style="6" hidden="1" customWidth="1"/>
    <col min="22" max="22" width="0.33203125" style="6" hidden="1" customWidth="1"/>
    <col min="23" max="26" width="8.88671875" style="6" hidden="1" customWidth="1"/>
    <col min="27" max="34" width="8.88671875" style="49" hidden="1" customWidth="1"/>
    <col min="35" max="36" width="8.88671875" style="6" hidden="1" customWidth="1"/>
    <col min="37" max="37" width="0.33203125" style="6" hidden="1" customWidth="1"/>
    <col min="38" max="48" width="8.88671875" style="6" hidden="1" customWidth="1"/>
    <col min="49" max="49" width="0.44140625" style="6" hidden="1" customWidth="1"/>
    <col min="50" max="57" width="8.88671875" style="49" hidden="1" customWidth="1"/>
    <col min="58" max="58" width="19.33203125" style="49" hidden="1" customWidth="1"/>
    <col min="59" max="59" width="10" style="49" hidden="1" customWidth="1"/>
    <col min="60" max="64" width="8.88671875" style="49" hidden="1" customWidth="1"/>
    <col min="65" max="65" width="0.109375" style="6" hidden="1" customWidth="1"/>
    <col min="66" max="66" width="0.33203125" style="6" hidden="1" customWidth="1"/>
    <col min="67" max="67" width="35.6640625" style="49" hidden="1" customWidth="1"/>
    <col min="68" max="16384" width="8.88671875" style="49"/>
  </cols>
  <sheetData>
    <row r="1" spans="1:66" s="4" customFormat="1" ht="19.2" customHeight="1" x14ac:dyDescent="0.25">
      <c r="A1" s="83"/>
      <c r="B1" s="1"/>
      <c r="C1" s="2"/>
      <c r="D1" s="108" t="s">
        <v>428</v>
      </c>
      <c r="E1" s="108"/>
      <c r="F1" s="108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72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09"/>
      <c r="BL1" s="109"/>
      <c r="BM1" s="3"/>
      <c r="BN1" s="3"/>
    </row>
    <row r="2" spans="1:66" s="4" customFormat="1" ht="62.4" customHeight="1" x14ac:dyDescent="0.25">
      <c r="A2" s="84"/>
      <c r="B2" s="7"/>
      <c r="C2" s="2"/>
      <c r="D2" s="108"/>
      <c r="E2" s="108"/>
      <c r="F2" s="10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72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09"/>
      <c r="BL2" s="109"/>
      <c r="BM2" s="3"/>
      <c r="BN2" s="3"/>
    </row>
    <row r="3" spans="1:66" s="4" customFormat="1" x14ac:dyDescent="0.25">
      <c r="A3" s="84"/>
      <c r="B3" s="7"/>
      <c r="C3" s="2"/>
      <c r="D3" s="108"/>
      <c r="E3" s="108"/>
      <c r="F3" s="10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72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09"/>
      <c r="BL3" s="109"/>
      <c r="BM3" s="3"/>
      <c r="BN3" s="3"/>
    </row>
    <row r="4" spans="1:66" s="10" customFormat="1" ht="22.95" customHeight="1" x14ac:dyDescent="0.3">
      <c r="A4" s="110" t="s">
        <v>361</v>
      </c>
      <c r="B4" s="110"/>
      <c r="C4" s="110"/>
      <c r="D4" s="110"/>
      <c r="E4" s="110"/>
      <c r="F4" s="1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95" customHeight="1" x14ac:dyDescent="0.25">
      <c r="A5" s="84"/>
      <c r="B5" s="11"/>
      <c r="C5" s="11"/>
      <c r="D5" s="12"/>
      <c r="F5" s="13" t="s">
        <v>298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72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31.95" customHeight="1" x14ac:dyDescent="0.25">
      <c r="A6" s="111" t="s">
        <v>0</v>
      </c>
      <c r="B6" s="112" t="s">
        <v>1</v>
      </c>
      <c r="C6" s="112"/>
      <c r="D6" s="113" t="s">
        <v>316</v>
      </c>
      <c r="E6" s="113" t="s">
        <v>362</v>
      </c>
      <c r="F6" s="113" t="s">
        <v>363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72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7.6" customHeight="1" x14ac:dyDescent="0.25">
      <c r="A7" s="111"/>
      <c r="B7" s="14" t="s">
        <v>2</v>
      </c>
      <c r="C7" s="14" t="s">
        <v>3</v>
      </c>
      <c r="D7" s="113"/>
      <c r="E7" s="113"/>
      <c r="F7" s="113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72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x14ac:dyDescent="0.25">
      <c r="A8" s="71" t="s">
        <v>4</v>
      </c>
      <c r="B8" s="16" t="s">
        <v>5</v>
      </c>
      <c r="C8" s="60" t="s">
        <v>6</v>
      </c>
      <c r="D8" s="52">
        <f>+D9+D18+D28+D40+D48+D54+D89+D98+D112+D123+D175</f>
        <v>1355057886.1699998</v>
      </c>
      <c r="E8" s="52">
        <f>+E9+E18+E28+E40+E48+E54+E89+E98+E112+E123+E175</f>
        <v>1502813153.5999999</v>
      </c>
      <c r="F8" s="52">
        <f>+F9+F18+F28+F40+F48+F54+F89+F98+F112+F123+F175</f>
        <v>1609054501.3800001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14"/>
      <c r="U8" s="114"/>
      <c r="V8" s="114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x14ac:dyDescent="0.25">
      <c r="A9" s="71" t="s">
        <v>7</v>
      </c>
      <c r="B9" s="16" t="s">
        <v>5</v>
      </c>
      <c r="C9" s="17" t="s">
        <v>8</v>
      </c>
      <c r="D9" s="52">
        <f>+D10</f>
        <v>771201345</v>
      </c>
      <c r="E9" s="52">
        <f t="shared" ref="E9:F9" si="0">+E10</f>
        <v>824936303</v>
      </c>
      <c r="F9" s="52">
        <f t="shared" si="0"/>
        <v>882316671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95" customHeight="1" x14ac:dyDescent="0.25">
      <c r="A10" s="71" t="s">
        <v>9</v>
      </c>
      <c r="B10" s="16" t="s">
        <v>5</v>
      </c>
      <c r="C10" s="17" t="s">
        <v>10</v>
      </c>
      <c r="D10" s="52">
        <f>+D11+D12+D14+D13+D15+D16+D17</f>
        <v>771201345</v>
      </c>
      <c r="E10" s="52">
        <f t="shared" ref="E10:F10" si="1">+E11+E12+E14+E13+E15+E16+E17</f>
        <v>824936303</v>
      </c>
      <c r="F10" s="52">
        <f t="shared" si="1"/>
        <v>882316671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14"/>
      <c r="U10" s="114"/>
      <c r="V10" s="114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81.599999999999994" customHeight="1" x14ac:dyDescent="0.25">
      <c r="A11" s="85" t="s">
        <v>364</v>
      </c>
      <c r="B11" s="61" t="s">
        <v>11</v>
      </c>
      <c r="C11" s="61" t="s">
        <v>12</v>
      </c>
      <c r="D11" s="52">
        <v>688590000</v>
      </c>
      <c r="E11" s="52">
        <v>738857000</v>
      </c>
      <c r="F11" s="52">
        <v>792794000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95.4" customHeight="1" x14ac:dyDescent="0.25">
      <c r="A12" s="85" t="s">
        <v>13</v>
      </c>
      <c r="B12" s="61" t="s">
        <v>11</v>
      </c>
      <c r="C12" s="61" t="s">
        <v>14</v>
      </c>
      <c r="D12" s="52">
        <v>4395200</v>
      </c>
      <c r="E12" s="52">
        <v>4579798</v>
      </c>
      <c r="F12" s="52">
        <v>4762990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72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5" customHeight="1" x14ac:dyDescent="0.25">
      <c r="A13" s="85" t="s">
        <v>15</v>
      </c>
      <c r="B13" s="61" t="s">
        <v>11</v>
      </c>
      <c r="C13" s="61" t="s">
        <v>16</v>
      </c>
      <c r="D13" s="52">
        <v>6968815</v>
      </c>
      <c r="E13" s="52">
        <v>7261505</v>
      </c>
      <c r="F13" s="52">
        <v>7551965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72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81.599999999999994" customHeight="1" x14ac:dyDescent="0.25">
      <c r="A14" s="85" t="s">
        <v>17</v>
      </c>
      <c r="B14" s="61" t="s">
        <v>11</v>
      </c>
      <c r="C14" s="61" t="s">
        <v>18</v>
      </c>
      <c r="D14" s="52">
        <v>11518000</v>
      </c>
      <c r="E14" s="52">
        <v>12000000</v>
      </c>
      <c r="F14" s="52">
        <v>12480000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72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112.2" customHeight="1" x14ac:dyDescent="0.25">
      <c r="A15" s="85" t="s">
        <v>365</v>
      </c>
      <c r="B15" s="61" t="s">
        <v>11</v>
      </c>
      <c r="C15" s="61" t="s">
        <v>300</v>
      </c>
      <c r="D15" s="52">
        <v>34537330</v>
      </c>
      <c r="E15" s="52">
        <v>35987900</v>
      </c>
      <c r="F15" s="52">
        <v>37427416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72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62.4" customHeight="1" x14ac:dyDescent="0.25">
      <c r="A16" s="79" t="s">
        <v>451</v>
      </c>
      <c r="B16" s="61" t="s">
        <v>11</v>
      </c>
      <c r="C16" s="66" t="s">
        <v>333</v>
      </c>
      <c r="D16" s="52">
        <v>8040000</v>
      </c>
      <c r="E16" s="52">
        <v>8377700</v>
      </c>
      <c r="F16" s="52">
        <v>8713000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72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57" customHeight="1" x14ac:dyDescent="0.25">
      <c r="A17" s="79" t="s">
        <v>452</v>
      </c>
      <c r="B17" s="61" t="s">
        <v>11</v>
      </c>
      <c r="C17" s="66" t="s">
        <v>334</v>
      </c>
      <c r="D17" s="52">
        <v>17152000</v>
      </c>
      <c r="E17" s="52">
        <v>17872400</v>
      </c>
      <c r="F17" s="52">
        <v>18587300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72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28.2" customHeight="1" x14ac:dyDescent="0.25">
      <c r="A18" s="85" t="s">
        <v>19</v>
      </c>
      <c r="B18" s="61" t="s">
        <v>5</v>
      </c>
      <c r="C18" s="61" t="s">
        <v>20</v>
      </c>
      <c r="D18" s="52">
        <f>+D19</f>
        <v>19551000</v>
      </c>
      <c r="E18" s="52">
        <f t="shared" ref="E18:F18" si="2">+E19</f>
        <v>20145100</v>
      </c>
      <c r="F18" s="52">
        <f t="shared" si="2"/>
        <v>20844300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72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0" customHeight="1" x14ac:dyDescent="0.25">
      <c r="A19" s="69" t="s">
        <v>21</v>
      </c>
      <c r="B19" s="61" t="s">
        <v>5</v>
      </c>
      <c r="C19" s="61" t="s">
        <v>22</v>
      </c>
      <c r="D19" s="52">
        <f>+D20+D22+D24+D26</f>
        <v>19551000</v>
      </c>
      <c r="E19" s="52">
        <f t="shared" ref="E19:F19" si="3">+E20+E22+E24+E26</f>
        <v>20145100</v>
      </c>
      <c r="F19" s="52">
        <f t="shared" si="3"/>
        <v>20844300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72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115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57.6" customHeight="1" x14ac:dyDescent="0.25">
      <c r="A20" s="69" t="s">
        <v>23</v>
      </c>
      <c r="B20" s="61" t="s">
        <v>5</v>
      </c>
      <c r="C20" s="61" t="s">
        <v>24</v>
      </c>
      <c r="D20" s="52">
        <f>+D21</f>
        <v>10196600</v>
      </c>
      <c r="E20" s="52">
        <f t="shared" ref="E20:F20" si="4">+E21</f>
        <v>10480600</v>
      </c>
      <c r="F20" s="52">
        <f t="shared" si="4"/>
        <v>10857700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72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115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8.4" customHeight="1" x14ac:dyDescent="0.25">
      <c r="A21" s="69" t="s">
        <v>25</v>
      </c>
      <c r="B21" s="65">
        <v>182</v>
      </c>
      <c r="C21" s="62" t="s">
        <v>26</v>
      </c>
      <c r="D21" s="53">
        <v>10196600</v>
      </c>
      <c r="E21" s="53">
        <v>10480600</v>
      </c>
      <c r="F21" s="53">
        <v>10857700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72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115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66.599999999999994" customHeight="1" x14ac:dyDescent="0.25">
      <c r="A22" s="69" t="s">
        <v>27</v>
      </c>
      <c r="B22" s="61" t="s">
        <v>5</v>
      </c>
      <c r="C22" s="61" t="s">
        <v>28</v>
      </c>
      <c r="D22" s="52">
        <f>+D23</f>
        <v>48600</v>
      </c>
      <c r="E22" s="52">
        <f>+E23</f>
        <v>55100</v>
      </c>
      <c r="F22" s="52">
        <f>+F23</f>
        <v>57700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72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115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8" customHeight="1" x14ac:dyDescent="0.25">
      <c r="A23" s="69" t="s">
        <v>29</v>
      </c>
      <c r="B23" s="61" t="s">
        <v>11</v>
      </c>
      <c r="C23" s="62" t="s">
        <v>322</v>
      </c>
      <c r="D23" s="53">
        <v>48600</v>
      </c>
      <c r="E23" s="53">
        <v>55100</v>
      </c>
      <c r="F23" s="53">
        <v>57700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72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115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56.4" customHeight="1" x14ac:dyDescent="0.25">
      <c r="A24" s="69" t="s">
        <v>30</v>
      </c>
      <c r="B24" s="61" t="s">
        <v>5</v>
      </c>
      <c r="C24" s="61" t="s">
        <v>31</v>
      </c>
      <c r="D24" s="52">
        <f>+D25</f>
        <v>10572800</v>
      </c>
      <c r="E24" s="52">
        <f>+E25</f>
        <v>10912200</v>
      </c>
      <c r="F24" s="52">
        <f>+F25</f>
        <v>11308400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72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115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5" customHeight="1" x14ac:dyDescent="0.25">
      <c r="A25" s="69" t="s">
        <v>32</v>
      </c>
      <c r="B25" s="61" t="s">
        <v>11</v>
      </c>
      <c r="C25" s="62" t="s">
        <v>323</v>
      </c>
      <c r="D25" s="53">
        <v>10572800</v>
      </c>
      <c r="E25" s="53">
        <v>10912200</v>
      </c>
      <c r="F25" s="53">
        <v>11308400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72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115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55.95" customHeight="1" x14ac:dyDescent="0.25">
      <c r="A26" s="69" t="s">
        <v>33</v>
      </c>
      <c r="B26" s="61" t="s">
        <v>5</v>
      </c>
      <c r="C26" s="61" t="s">
        <v>34</v>
      </c>
      <c r="D26" s="52">
        <f>+D27</f>
        <v>-1267000</v>
      </c>
      <c r="E26" s="52">
        <f>+E27</f>
        <v>-1302800</v>
      </c>
      <c r="F26" s="52">
        <f>+F27</f>
        <v>-1379500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72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115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6.6" customHeight="1" x14ac:dyDescent="0.25">
      <c r="A27" s="69" t="s">
        <v>35</v>
      </c>
      <c r="B27" s="61" t="s">
        <v>11</v>
      </c>
      <c r="C27" s="62" t="s">
        <v>324</v>
      </c>
      <c r="D27" s="53">
        <v>-1267000</v>
      </c>
      <c r="E27" s="53">
        <v>-1302800</v>
      </c>
      <c r="F27" s="53">
        <v>-1379500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72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115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6.2" customHeight="1" x14ac:dyDescent="0.25">
      <c r="A28" s="71" t="s">
        <v>36</v>
      </c>
      <c r="B28" s="61" t="s">
        <v>5</v>
      </c>
      <c r="C28" s="17" t="s">
        <v>37</v>
      </c>
      <c r="D28" s="52">
        <f>+D29+D38+D36+D34</f>
        <v>309527058.26999998</v>
      </c>
      <c r="E28" s="52">
        <f>+E29+E38+E36</f>
        <v>400575000</v>
      </c>
      <c r="F28" s="52">
        <f>+F29+F38+F36</f>
        <v>437378000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72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7.6" customHeight="1" x14ac:dyDescent="0.25">
      <c r="A29" s="69" t="s">
        <v>366</v>
      </c>
      <c r="B29" s="61" t="s">
        <v>5</v>
      </c>
      <c r="C29" s="28" t="s">
        <v>38</v>
      </c>
      <c r="D29" s="52">
        <f>+D30+D32</f>
        <v>286763000</v>
      </c>
      <c r="E29" s="52">
        <f t="shared" ref="E29:F29" si="5">+E30+E32</f>
        <v>372000000</v>
      </c>
      <c r="F29" s="52">
        <f t="shared" si="5"/>
        <v>408300000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72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30" customHeight="1" x14ac:dyDescent="0.25">
      <c r="A30" s="69" t="s">
        <v>39</v>
      </c>
      <c r="B30" s="61" t="s">
        <v>5</v>
      </c>
      <c r="C30" s="28" t="s">
        <v>40</v>
      </c>
      <c r="D30" s="52">
        <f>+D31</f>
        <v>149512900</v>
      </c>
      <c r="E30" s="52">
        <f>+E31</f>
        <v>221699800</v>
      </c>
      <c r="F30" s="52">
        <f>+F31</f>
        <v>238099500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72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7" customHeight="1" x14ac:dyDescent="0.25">
      <c r="A31" s="69" t="s">
        <v>39</v>
      </c>
      <c r="B31" s="61" t="s">
        <v>11</v>
      </c>
      <c r="C31" s="28" t="s">
        <v>41</v>
      </c>
      <c r="D31" s="52">
        <f>217237800-66424900-1300000</f>
        <v>149512900</v>
      </c>
      <c r="E31" s="52">
        <v>221699800</v>
      </c>
      <c r="F31" s="52">
        <v>238099500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72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42" customHeight="1" x14ac:dyDescent="0.25">
      <c r="A32" s="69" t="s">
        <v>42</v>
      </c>
      <c r="B32" s="61" t="s">
        <v>5</v>
      </c>
      <c r="C32" s="28" t="s">
        <v>43</v>
      </c>
      <c r="D32" s="52">
        <f>+D33</f>
        <v>137250100</v>
      </c>
      <c r="E32" s="52">
        <f>+E33</f>
        <v>150300200</v>
      </c>
      <c r="F32" s="52">
        <f>+F33</f>
        <v>170200500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72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52.8" x14ac:dyDescent="0.25">
      <c r="A33" s="69" t="s">
        <v>44</v>
      </c>
      <c r="B33" s="61" t="s">
        <v>11</v>
      </c>
      <c r="C33" s="28" t="s">
        <v>45</v>
      </c>
      <c r="D33" s="52">
        <f>144825200-7575100</f>
        <v>137250100</v>
      </c>
      <c r="E33" s="52">
        <v>150300200</v>
      </c>
      <c r="F33" s="52">
        <v>170200500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72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27.6" customHeight="1" x14ac:dyDescent="0.25">
      <c r="A34" s="69" t="s">
        <v>460</v>
      </c>
      <c r="B34" s="61" t="s">
        <v>5</v>
      </c>
      <c r="C34" s="28" t="s">
        <v>459</v>
      </c>
      <c r="D34" s="52">
        <f>+D35</f>
        <v>191058.27</v>
      </c>
      <c r="E34" s="52">
        <f t="shared" ref="E34:F34" si="6">+E35</f>
        <v>0</v>
      </c>
      <c r="F34" s="52">
        <f t="shared" si="6"/>
        <v>0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98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27" customHeight="1" x14ac:dyDescent="0.25">
      <c r="A35" s="69" t="s">
        <v>460</v>
      </c>
      <c r="B35" s="61" t="s">
        <v>11</v>
      </c>
      <c r="C35" s="28" t="s">
        <v>461</v>
      </c>
      <c r="D35" s="52">
        <v>191058.27</v>
      </c>
      <c r="E35" s="52">
        <v>0</v>
      </c>
      <c r="F35" s="52">
        <v>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98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23" customFormat="1" ht="15.6" customHeight="1" x14ac:dyDescent="0.25">
      <c r="A36" s="69" t="s">
        <v>367</v>
      </c>
      <c r="B36" s="61" t="s">
        <v>5</v>
      </c>
      <c r="C36" s="28" t="s">
        <v>325</v>
      </c>
      <c r="D36" s="52">
        <f>+D37</f>
        <v>73000</v>
      </c>
      <c r="E36" s="52">
        <f t="shared" ref="E36:F36" si="7">+E37</f>
        <v>75000</v>
      </c>
      <c r="F36" s="52">
        <f t="shared" si="7"/>
        <v>78000</v>
      </c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  <c r="U36" s="3"/>
      <c r="V36" s="72"/>
      <c r="W36" s="3"/>
      <c r="X36" s="3"/>
      <c r="Y36" s="22"/>
      <c r="Z36" s="22"/>
      <c r="AC36" s="21"/>
      <c r="AD36" s="21"/>
      <c r="AE36" s="21"/>
      <c r="AF36" s="21"/>
      <c r="AG36" s="21"/>
      <c r="AH36" s="21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BM36" s="22"/>
      <c r="BN36" s="22"/>
    </row>
    <row r="37" spans="1:66" s="23" customFormat="1" ht="15.6" customHeight="1" x14ac:dyDescent="0.25">
      <c r="A37" s="69" t="s">
        <v>367</v>
      </c>
      <c r="B37" s="61" t="s">
        <v>11</v>
      </c>
      <c r="C37" s="28" t="s">
        <v>326</v>
      </c>
      <c r="D37" s="52">
        <v>73000</v>
      </c>
      <c r="E37" s="52">
        <v>75000</v>
      </c>
      <c r="F37" s="52">
        <v>78000</v>
      </c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  <c r="U37" s="3"/>
      <c r="V37" s="72"/>
      <c r="W37" s="3"/>
      <c r="X37" s="3"/>
      <c r="Y37" s="22"/>
      <c r="Z37" s="22"/>
      <c r="AC37" s="21"/>
      <c r="AD37" s="21"/>
      <c r="AE37" s="21"/>
      <c r="AF37" s="21"/>
      <c r="AG37" s="21"/>
      <c r="AH37" s="21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BM37" s="22"/>
      <c r="BN37" s="22"/>
    </row>
    <row r="38" spans="1:66" s="4" customFormat="1" ht="29.4" customHeight="1" x14ac:dyDescent="0.25">
      <c r="A38" s="69" t="s">
        <v>46</v>
      </c>
      <c r="B38" s="61" t="s">
        <v>5</v>
      </c>
      <c r="C38" s="63" t="s">
        <v>47</v>
      </c>
      <c r="D38" s="52">
        <f>+D39</f>
        <v>22500000</v>
      </c>
      <c r="E38" s="52">
        <f>+E39</f>
        <v>28500000</v>
      </c>
      <c r="F38" s="52">
        <f>+F39</f>
        <v>29000000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72"/>
      <c r="W38" s="3"/>
      <c r="X38" s="3"/>
      <c r="Y38" s="3"/>
      <c r="Z38" s="3"/>
      <c r="AC38" s="5"/>
      <c r="AD38" s="5"/>
      <c r="AE38" s="5"/>
      <c r="AF38" s="5"/>
      <c r="AG38" s="5"/>
      <c r="AH38" s="5"/>
      <c r="AI38" s="3"/>
      <c r="AJ38" s="3"/>
      <c r="AK38" s="3"/>
      <c r="AL38" s="3"/>
      <c r="AM38" s="3"/>
      <c r="AN38" s="3"/>
      <c r="AO38" s="3"/>
      <c r="AP38" s="3"/>
      <c r="AQ38" s="3"/>
      <c r="AR38" s="6"/>
      <c r="AS38" s="6"/>
      <c r="AT38" s="3"/>
      <c r="AU38" s="3"/>
      <c r="AV38" s="3"/>
      <c r="AW38" s="3"/>
      <c r="BM38" s="3"/>
      <c r="BN38" s="3"/>
    </row>
    <row r="39" spans="1:66" s="4" customFormat="1" ht="27" customHeight="1" x14ac:dyDescent="0.25">
      <c r="A39" s="69" t="s">
        <v>368</v>
      </c>
      <c r="B39" s="61" t="s">
        <v>11</v>
      </c>
      <c r="C39" s="63" t="s">
        <v>48</v>
      </c>
      <c r="D39" s="52">
        <f>27800000-5300000</f>
        <v>22500000</v>
      </c>
      <c r="E39" s="52">
        <v>28500000</v>
      </c>
      <c r="F39" s="52">
        <v>29000000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72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74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23" customFormat="1" ht="16.2" customHeight="1" x14ac:dyDescent="0.25">
      <c r="A40" s="71" t="s">
        <v>49</v>
      </c>
      <c r="B40" s="61" t="s">
        <v>5</v>
      </c>
      <c r="C40" s="17" t="s">
        <v>50</v>
      </c>
      <c r="D40" s="52">
        <f>+D41+D43</f>
        <v>70850000</v>
      </c>
      <c r="E40" s="52">
        <f t="shared" ref="E40:F40" si="8">+E41+E43</f>
        <v>80400000</v>
      </c>
      <c r="F40" s="52">
        <f t="shared" si="8"/>
        <v>85500000</v>
      </c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3"/>
      <c r="U40" s="3"/>
      <c r="V40" s="72"/>
      <c r="W40" s="3"/>
      <c r="X40" s="3"/>
      <c r="Y40" s="22"/>
      <c r="Z40" s="22"/>
      <c r="AC40" s="21"/>
      <c r="AD40" s="21"/>
      <c r="AE40" s="21"/>
      <c r="AF40" s="21"/>
      <c r="AG40" s="21"/>
      <c r="AH40" s="21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BM40" s="22"/>
      <c r="BN40" s="22"/>
    </row>
    <row r="41" spans="1:66" s="4" customFormat="1" ht="14.4" customHeight="1" x14ac:dyDescent="0.25">
      <c r="A41" s="69" t="s">
        <v>51</v>
      </c>
      <c r="B41" s="61" t="s">
        <v>5</v>
      </c>
      <c r="C41" s="17" t="s">
        <v>52</v>
      </c>
      <c r="D41" s="52">
        <f>+D42</f>
        <v>18550000</v>
      </c>
      <c r="E41" s="52">
        <f>+E42</f>
        <v>15900000</v>
      </c>
      <c r="F41" s="52">
        <f>+F42</f>
        <v>16500000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72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ht="43.2" customHeight="1" x14ac:dyDescent="0.25">
      <c r="A42" s="69" t="s">
        <v>369</v>
      </c>
      <c r="B42" s="61" t="s">
        <v>11</v>
      </c>
      <c r="C42" s="17" t="s">
        <v>53</v>
      </c>
      <c r="D42" s="52">
        <f>15550000+3000000</f>
        <v>18550000</v>
      </c>
      <c r="E42" s="52">
        <v>15900000</v>
      </c>
      <c r="F42" s="52">
        <v>16500000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72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74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x14ac:dyDescent="0.25">
      <c r="A43" s="69" t="s">
        <v>370</v>
      </c>
      <c r="B43" s="61" t="s">
        <v>5</v>
      </c>
      <c r="C43" s="61" t="s">
        <v>54</v>
      </c>
      <c r="D43" s="52">
        <f>+D44+D46</f>
        <v>52300000</v>
      </c>
      <c r="E43" s="52">
        <f>+E44+E46</f>
        <v>64500000</v>
      </c>
      <c r="F43" s="52">
        <f>+F44+F46</f>
        <v>69000000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72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x14ac:dyDescent="0.25">
      <c r="A44" s="69" t="s">
        <v>55</v>
      </c>
      <c r="B44" s="61" t="s">
        <v>5</v>
      </c>
      <c r="C44" s="61" t="s">
        <v>56</v>
      </c>
      <c r="D44" s="52">
        <f>+D45</f>
        <v>37500000</v>
      </c>
      <c r="E44" s="52">
        <f>+E45</f>
        <v>52200000</v>
      </c>
      <c r="F44" s="52">
        <f>+F45</f>
        <v>56700000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72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26.4" x14ac:dyDescent="0.25">
      <c r="A45" s="69" t="s">
        <v>57</v>
      </c>
      <c r="B45" s="61" t="s">
        <v>11</v>
      </c>
      <c r="C45" s="61" t="s">
        <v>58</v>
      </c>
      <c r="D45" s="52">
        <f>47200000-9700000</f>
        <v>37500000</v>
      </c>
      <c r="E45" s="52">
        <v>52200000</v>
      </c>
      <c r="F45" s="52">
        <v>56700000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72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x14ac:dyDescent="0.25">
      <c r="A46" s="69" t="s">
        <v>59</v>
      </c>
      <c r="B46" s="61" t="s">
        <v>5</v>
      </c>
      <c r="C46" s="61" t="s">
        <v>60</v>
      </c>
      <c r="D46" s="52">
        <f>+D47</f>
        <v>14800000</v>
      </c>
      <c r="E46" s="52">
        <f>+E47</f>
        <v>12300000</v>
      </c>
      <c r="F46" s="52">
        <f>+F47</f>
        <v>12300000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72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3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4" customFormat="1" ht="27.6" customHeight="1" x14ac:dyDescent="0.25">
      <c r="A47" s="69" t="s">
        <v>61</v>
      </c>
      <c r="B47" s="61" t="s">
        <v>11</v>
      </c>
      <c r="C47" s="61" t="s">
        <v>62</v>
      </c>
      <c r="D47" s="52">
        <f>12200000+2600000</f>
        <v>14800000</v>
      </c>
      <c r="E47" s="52">
        <v>12300000</v>
      </c>
      <c r="F47" s="52">
        <v>12300000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72"/>
      <c r="W47" s="3"/>
      <c r="X47" s="3"/>
      <c r="Y47" s="3"/>
      <c r="Z47" s="3"/>
      <c r="AC47" s="5"/>
      <c r="AD47" s="5"/>
      <c r="AE47" s="5"/>
      <c r="AF47" s="5"/>
      <c r="AG47" s="5"/>
      <c r="AH47" s="5"/>
      <c r="AI47" s="3"/>
      <c r="AJ47" s="3"/>
      <c r="AK47" s="3"/>
      <c r="AL47" s="3"/>
      <c r="AM47" s="74"/>
      <c r="AN47" s="3"/>
      <c r="AO47" s="3"/>
      <c r="AP47" s="3"/>
      <c r="AQ47" s="3"/>
      <c r="AR47" s="6"/>
      <c r="AS47" s="6"/>
      <c r="AT47" s="3"/>
      <c r="AU47" s="3"/>
      <c r="AV47" s="3"/>
      <c r="AW47" s="3"/>
      <c r="BM47" s="3"/>
      <c r="BN47" s="3"/>
    </row>
    <row r="48" spans="1:66" s="30" customFormat="1" ht="16.2" customHeight="1" x14ac:dyDescent="0.25">
      <c r="A48" s="71" t="s">
        <v>63</v>
      </c>
      <c r="B48" s="16" t="s">
        <v>5</v>
      </c>
      <c r="C48" s="17" t="s">
        <v>64</v>
      </c>
      <c r="D48" s="52">
        <f>+D49+D51</f>
        <v>21015000</v>
      </c>
      <c r="E48" s="52">
        <f t="shared" ref="E48:F48" si="9">+E49+E51</f>
        <v>24020000</v>
      </c>
      <c r="F48" s="52">
        <f t="shared" si="9"/>
        <v>24740000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72"/>
      <c r="U48" s="72"/>
      <c r="V48" s="72"/>
      <c r="W48" s="72"/>
      <c r="X48" s="72"/>
      <c r="Y48" s="29"/>
      <c r="Z48" s="29"/>
      <c r="AC48" s="31"/>
      <c r="AD48" s="31"/>
      <c r="AE48" s="31"/>
      <c r="AF48" s="31"/>
      <c r="AG48" s="31"/>
      <c r="AH48" s="31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BM48" s="29"/>
      <c r="BN48" s="29"/>
    </row>
    <row r="49" spans="1:66" s="30" customFormat="1" ht="27.6" customHeight="1" x14ac:dyDescent="0.25">
      <c r="A49" s="69" t="s">
        <v>65</v>
      </c>
      <c r="B49" s="61" t="s">
        <v>5</v>
      </c>
      <c r="C49" s="17" t="s">
        <v>66</v>
      </c>
      <c r="D49" s="52">
        <f>+D50</f>
        <v>20900000</v>
      </c>
      <c r="E49" s="52">
        <f>+E50</f>
        <v>24000000</v>
      </c>
      <c r="F49" s="52">
        <f>+F50</f>
        <v>24600000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72"/>
      <c r="U49" s="72"/>
      <c r="V49" s="72"/>
      <c r="W49" s="72"/>
      <c r="X49" s="72"/>
      <c r="Y49" s="29"/>
      <c r="Z49" s="29"/>
      <c r="AC49" s="31"/>
      <c r="AD49" s="31"/>
      <c r="AE49" s="31"/>
      <c r="AF49" s="31"/>
      <c r="AG49" s="31"/>
      <c r="AH49" s="31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BM49" s="29"/>
      <c r="BN49" s="29"/>
    </row>
    <row r="50" spans="1:66" s="4" customFormat="1" ht="42" customHeight="1" x14ac:dyDescent="0.25">
      <c r="A50" s="69" t="s">
        <v>371</v>
      </c>
      <c r="B50" s="61" t="s">
        <v>11</v>
      </c>
      <c r="C50" s="17" t="s">
        <v>67</v>
      </c>
      <c r="D50" s="52">
        <f>23600000-2700000</f>
        <v>20900000</v>
      </c>
      <c r="E50" s="52">
        <v>24000000</v>
      </c>
      <c r="F50" s="52">
        <v>24600000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72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74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30" customHeight="1" x14ac:dyDescent="0.25">
      <c r="A51" s="69" t="s">
        <v>68</v>
      </c>
      <c r="B51" s="16" t="s">
        <v>5</v>
      </c>
      <c r="C51" s="17" t="s">
        <v>69</v>
      </c>
      <c r="D51" s="52">
        <f>+D52</f>
        <v>115000</v>
      </c>
      <c r="E51" s="52">
        <f t="shared" ref="E51:F52" si="10">+E52</f>
        <v>20000</v>
      </c>
      <c r="F51" s="52">
        <f t="shared" si="10"/>
        <v>140000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72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4" customFormat="1" ht="29.4" customHeight="1" x14ac:dyDescent="0.25">
      <c r="A52" s="69" t="s">
        <v>70</v>
      </c>
      <c r="B52" s="16" t="s">
        <v>5</v>
      </c>
      <c r="C52" s="17" t="s">
        <v>72</v>
      </c>
      <c r="D52" s="52">
        <f>+D53</f>
        <v>115000</v>
      </c>
      <c r="E52" s="52">
        <f t="shared" si="10"/>
        <v>20000</v>
      </c>
      <c r="F52" s="52">
        <f t="shared" si="10"/>
        <v>140000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72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3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4" customFormat="1" ht="30" customHeight="1" x14ac:dyDescent="0.25">
      <c r="A53" s="69" t="s">
        <v>376</v>
      </c>
      <c r="B53" s="16" t="s">
        <v>71</v>
      </c>
      <c r="C53" s="17" t="s">
        <v>301</v>
      </c>
      <c r="D53" s="52">
        <v>115000</v>
      </c>
      <c r="E53" s="52">
        <v>20000</v>
      </c>
      <c r="F53" s="52">
        <v>140000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72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23" customFormat="1" ht="44.4" customHeight="1" x14ac:dyDescent="0.25">
      <c r="A54" s="71" t="s">
        <v>74</v>
      </c>
      <c r="B54" s="16" t="s">
        <v>5</v>
      </c>
      <c r="C54" s="17" t="s">
        <v>75</v>
      </c>
      <c r="D54" s="52">
        <f>+D55+D72+D75+D65</f>
        <v>104617389.94</v>
      </c>
      <c r="E54" s="52">
        <f t="shared" ref="E54:F54" si="11">+E55+E72+E75+E65</f>
        <v>103724480</v>
      </c>
      <c r="F54" s="52">
        <f t="shared" si="11"/>
        <v>107871548</v>
      </c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3"/>
      <c r="U54" s="3"/>
      <c r="V54" s="72"/>
      <c r="W54" s="3"/>
      <c r="X54" s="3"/>
      <c r="Y54" s="22"/>
      <c r="Z54" s="22"/>
      <c r="AC54" s="21"/>
      <c r="AD54" s="21"/>
      <c r="AE54" s="21"/>
      <c r="AF54" s="21"/>
      <c r="AG54" s="21"/>
      <c r="AH54" s="21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BM54" s="22"/>
      <c r="BN54" s="22"/>
    </row>
    <row r="55" spans="1:66" s="4" customFormat="1" ht="73.2" customHeight="1" x14ac:dyDescent="0.25">
      <c r="A55" s="69" t="s">
        <v>76</v>
      </c>
      <c r="B55" s="16" t="s">
        <v>5</v>
      </c>
      <c r="C55" s="17" t="s">
        <v>77</v>
      </c>
      <c r="D55" s="52">
        <f>D56+D59+D62</f>
        <v>81684932</v>
      </c>
      <c r="E55" s="52">
        <f t="shared" ref="E55:F55" si="12">E56+E59+E62</f>
        <v>84154384</v>
      </c>
      <c r="F55" s="52">
        <f t="shared" si="12"/>
        <v>87773023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72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55.2" customHeight="1" x14ac:dyDescent="0.25">
      <c r="A56" s="69" t="s">
        <v>78</v>
      </c>
      <c r="B56" s="16" t="s">
        <v>5</v>
      </c>
      <c r="C56" s="17" t="s">
        <v>79</v>
      </c>
      <c r="D56" s="52">
        <f>+D57</f>
        <v>64351380</v>
      </c>
      <c r="E56" s="52">
        <f t="shared" ref="E56:F57" si="13">+E57</f>
        <v>66075489</v>
      </c>
      <c r="F56" s="52">
        <f t="shared" si="13"/>
        <v>68916735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72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69" customHeight="1" x14ac:dyDescent="0.25">
      <c r="A57" s="69" t="s">
        <v>80</v>
      </c>
      <c r="B57" s="16" t="s">
        <v>5</v>
      </c>
      <c r="C57" s="17" t="s">
        <v>81</v>
      </c>
      <c r="D57" s="52">
        <f>+D58</f>
        <v>64351380</v>
      </c>
      <c r="E57" s="52">
        <f t="shared" si="13"/>
        <v>66075489</v>
      </c>
      <c r="F57" s="52">
        <f t="shared" si="13"/>
        <v>68916735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72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9.599999999999994" customHeight="1" x14ac:dyDescent="0.25">
      <c r="A58" s="69" t="s">
        <v>303</v>
      </c>
      <c r="B58" s="16" t="s">
        <v>71</v>
      </c>
      <c r="C58" s="17" t="s">
        <v>302</v>
      </c>
      <c r="D58" s="52">
        <f>63351380+1000000</f>
        <v>64351380</v>
      </c>
      <c r="E58" s="52">
        <v>66075489</v>
      </c>
      <c r="F58" s="52">
        <v>68916735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72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6" x14ac:dyDescent="0.25">
      <c r="A59" s="69" t="s">
        <v>82</v>
      </c>
      <c r="B59" s="16" t="s">
        <v>5</v>
      </c>
      <c r="C59" s="17" t="s">
        <v>83</v>
      </c>
      <c r="D59" s="52">
        <f>+D60</f>
        <v>11877878</v>
      </c>
      <c r="E59" s="52">
        <f t="shared" ref="E59:F60" si="14">+E60</f>
        <v>12388627</v>
      </c>
      <c r="F59" s="52">
        <f t="shared" si="14"/>
        <v>12921338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72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66" x14ac:dyDescent="0.25">
      <c r="A60" s="69" t="s">
        <v>84</v>
      </c>
      <c r="B60" s="16" t="s">
        <v>5</v>
      </c>
      <c r="C60" s="17" t="s">
        <v>85</v>
      </c>
      <c r="D60" s="52">
        <f>+D61</f>
        <v>11877878</v>
      </c>
      <c r="E60" s="52">
        <f t="shared" si="14"/>
        <v>12388627</v>
      </c>
      <c r="F60" s="52">
        <f t="shared" si="14"/>
        <v>12921338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72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67.95" customHeight="1" x14ac:dyDescent="0.25">
      <c r="A61" s="69" t="s">
        <v>305</v>
      </c>
      <c r="B61" s="16" t="s">
        <v>71</v>
      </c>
      <c r="C61" s="17" t="s">
        <v>304</v>
      </c>
      <c r="D61" s="52">
        <v>11877878</v>
      </c>
      <c r="E61" s="52">
        <v>12388627</v>
      </c>
      <c r="F61" s="52">
        <v>12921338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72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9.6" x14ac:dyDescent="0.25">
      <c r="A62" s="69" t="s">
        <v>86</v>
      </c>
      <c r="B62" s="16" t="s">
        <v>5</v>
      </c>
      <c r="C62" s="17" t="s">
        <v>87</v>
      </c>
      <c r="D62" s="52">
        <f>+D63</f>
        <v>5455674</v>
      </c>
      <c r="E62" s="52">
        <f t="shared" ref="E62:F63" si="15">+E63</f>
        <v>5690268</v>
      </c>
      <c r="F62" s="52">
        <f t="shared" si="15"/>
        <v>5934950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72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26.4" x14ac:dyDescent="0.25">
      <c r="A63" s="69" t="s">
        <v>88</v>
      </c>
      <c r="B63" s="16" t="s">
        <v>5</v>
      </c>
      <c r="C63" s="17" t="s">
        <v>89</v>
      </c>
      <c r="D63" s="52">
        <f>+D64</f>
        <v>5455674</v>
      </c>
      <c r="E63" s="52">
        <f t="shared" si="15"/>
        <v>5690268</v>
      </c>
      <c r="F63" s="52">
        <f t="shared" si="15"/>
        <v>5934950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72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39.6" x14ac:dyDescent="0.25">
      <c r="A64" s="69" t="s">
        <v>307</v>
      </c>
      <c r="B64" s="16" t="s">
        <v>71</v>
      </c>
      <c r="C64" s="17" t="s">
        <v>306</v>
      </c>
      <c r="D64" s="52">
        <v>5455674</v>
      </c>
      <c r="E64" s="52">
        <v>5690268</v>
      </c>
      <c r="F64" s="52">
        <v>5934950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72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52.8" x14ac:dyDescent="0.25">
      <c r="A65" s="76" t="s">
        <v>336</v>
      </c>
      <c r="B65" s="16" t="s">
        <v>5</v>
      </c>
      <c r="C65" s="39" t="s">
        <v>339</v>
      </c>
      <c r="D65" s="52">
        <f>+D66+D68+D70</f>
        <v>2957066.94</v>
      </c>
      <c r="E65" s="52">
        <f t="shared" ref="E65:F65" si="16">+E66+E68</f>
        <v>92700</v>
      </c>
      <c r="F65" s="52">
        <f t="shared" si="16"/>
        <v>92700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72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52.8" x14ac:dyDescent="0.25">
      <c r="A66" s="76" t="s">
        <v>337</v>
      </c>
      <c r="B66" s="16" t="s">
        <v>5</v>
      </c>
      <c r="C66" s="39" t="s">
        <v>340</v>
      </c>
      <c r="D66" s="52">
        <f>+D67</f>
        <v>1705000</v>
      </c>
      <c r="E66" s="52">
        <f t="shared" ref="E66:F66" si="17">+E67</f>
        <v>90000</v>
      </c>
      <c r="F66" s="52">
        <f t="shared" si="17"/>
        <v>90000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72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132" x14ac:dyDescent="0.25">
      <c r="A67" s="76" t="s">
        <v>338</v>
      </c>
      <c r="B67" s="16" t="s">
        <v>71</v>
      </c>
      <c r="C67" s="39" t="s">
        <v>341</v>
      </c>
      <c r="D67" s="52">
        <f>80000+1625000</f>
        <v>1705000</v>
      </c>
      <c r="E67" s="52">
        <v>90000</v>
      </c>
      <c r="F67" s="52">
        <v>90000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72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>
        <v>0</v>
      </c>
      <c r="BN67" s="3"/>
    </row>
    <row r="68" spans="1:66" s="4" customFormat="1" ht="55.2" customHeight="1" x14ac:dyDescent="0.25">
      <c r="A68" s="69" t="s">
        <v>342</v>
      </c>
      <c r="B68" s="16" t="s">
        <v>5</v>
      </c>
      <c r="C68" s="17" t="s">
        <v>343</v>
      </c>
      <c r="D68" s="52">
        <f>+D69</f>
        <v>2500</v>
      </c>
      <c r="E68" s="52">
        <f t="shared" ref="E68:F68" si="18">+E69</f>
        <v>2700</v>
      </c>
      <c r="F68" s="52">
        <f t="shared" si="18"/>
        <v>2700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72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122.4" customHeight="1" x14ac:dyDescent="0.25">
      <c r="A69" s="69" t="s">
        <v>344</v>
      </c>
      <c r="B69" s="16" t="s">
        <v>71</v>
      </c>
      <c r="C69" s="17" t="s">
        <v>345</v>
      </c>
      <c r="D69" s="52">
        <v>2500</v>
      </c>
      <c r="E69" s="52">
        <v>2700</v>
      </c>
      <c r="F69" s="52">
        <v>2700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72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84" customHeight="1" x14ac:dyDescent="0.25">
      <c r="A70" s="69" t="s">
        <v>463</v>
      </c>
      <c r="B70" s="16" t="s">
        <v>5</v>
      </c>
      <c r="C70" s="17" t="s">
        <v>462</v>
      </c>
      <c r="D70" s="52">
        <f>+D71</f>
        <v>1249566.94</v>
      </c>
      <c r="E70" s="52">
        <f t="shared" ref="E70:F70" si="19">+E71</f>
        <v>0</v>
      </c>
      <c r="F70" s="52">
        <f t="shared" si="19"/>
        <v>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98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162.6" customHeight="1" x14ac:dyDescent="0.25">
      <c r="A71" s="69" t="s">
        <v>465</v>
      </c>
      <c r="B71" s="16" t="s">
        <v>466</v>
      </c>
      <c r="C71" s="17" t="s">
        <v>464</v>
      </c>
      <c r="D71" s="52">
        <v>1249566.94</v>
      </c>
      <c r="E71" s="52">
        <v>0</v>
      </c>
      <c r="F71" s="52">
        <v>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98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28.95" customHeight="1" x14ac:dyDescent="0.25">
      <c r="A72" s="69" t="s">
        <v>90</v>
      </c>
      <c r="B72" s="16" t="s">
        <v>5</v>
      </c>
      <c r="C72" s="17" t="s">
        <v>91</v>
      </c>
      <c r="D72" s="52">
        <f>+D73</f>
        <v>266000</v>
      </c>
      <c r="E72" s="52">
        <f t="shared" ref="E72:F73" si="20">+E73</f>
        <v>293000</v>
      </c>
      <c r="F72" s="52">
        <f t="shared" si="20"/>
        <v>319000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72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39.6" x14ac:dyDescent="0.25">
      <c r="A73" s="69" t="s">
        <v>92</v>
      </c>
      <c r="B73" s="16" t="s">
        <v>5</v>
      </c>
      <c r="C73" s="17" t="s">
        <v>93</v>
      </c>
      <c r="D73" s="52">
        <f>+D74</f>
        <v>266000</v>
      </c>
      <c r="E73" s="52">
        <f t="shared" si="20"/>
        <v>293000</v>
      </c>
      <c r="F73" s="52">
        <f t="shared" si="20"/>
        <v>319000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72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42" customHeight="1" x14ac:dyDescent="0.25">
      <c r="A74" s="69" t="s">
        <v>94</v>
      </c>
      <c r="B74" s="16" t="s">
        <v>71</v>
      </c>
      <c r="C74" s="17" t="s">
        <v>95</v>
      </c>
      <c r="D74" s="52">
        <v>266000</v>
      </c>
      <c r="E74" s="52">
        <v>293000</v>
      </c>
      <c r="F74" s="52">
        <v>319000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72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69.599999999999994" customHeight="1" x14ac:dyDescent="0.25">
      <c r="A75" s="69" t="s">
        <v>96</v>
      </c>
      <c r="B75" s="16" t="s">
        <v>5</v>
      </c>
      <c r="C75" s="17" t="s">
        <v>97</v>
      </c>
      <c r="D75" s="52">
        <f>+D76+D81</f>
        <v>19709391</v>
      </c>
      <c r="E75" s="52">
        <f t="shared" ref="E75:F75" si="21">+E76+E81</f>
        <v>19184396</v>
      </c>
      <c r="F75" s="52">
        <f t="shared" si="21"/>
        <v>19686825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72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6"/>
      <c r="AS75" s="6"/>
      <c r="AT75" s="3"/>
      <c r="AU75" s="3"/>
      <c r="AV75" s="3"/>
      <c r="AW75" s="3"/>
      <c r="BM75" s="3"/>
      <c r="BN75" s="3"/>
    </row>
    <row r="76" spans="1:66" s="4" customFormat="1" ht="69.599999999999994" customHeight="1" x14ac:dyDescent="0.25">
      <c r="A76" s="69" t="s">
        <v>98</v>
      </c>
      <c r="B76" s="16" t="s">
        <v>5</v>
      </c>
      <c r="C76" s="28" t="s">
        <v>99</v>
      </c>
      <c r="D76" s="52">
        <f>+D77</f>
        <v>7500000</v>
      </c>
      <c r="E76" s="52">
        <f t="shared" ref="E76:F77" si="22">+E77</f>
        <v>7500000</v>
      </c>
      <c r="F76" s="52">
        <f t="shared" si="22"/>
        <v>7500000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72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6"/>
      <c r="AS76" s="6"/>
      <c r="AT76" s="3"/>
      <c r="AU76" s="3"/>
      <c r="AV76" s="3"/>
      <c r="AW76" s="3"/>
      <c r="BM76" s="3"/>
      <c r="BN76" s="3"/>
    </row>
    <row r="77" spans="1:66" s="4" customFormat="1" ht="66" x14ac:dyDescent="0.25">
      <c r="A77" s="69" t="s">
        <v>100</v>
      </c>
      <c r="B77" s="16" t="s">
        <v>5</v>
      </c>
      <c r="C77" s="17" t="s">
        <v>101</v>
      </c>
      <c r="D77" s="52">
        <f>+D78</f>
        <v>7500000</v>
      </c>
      <c r="E77" s="52">
        <f t="shared" si="22"/>
        <v>7500000</v>
      </c>
      <c r="F77" s="52">
        <f t="shared" si="22"/>
        <v>7500000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72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6"/>
      <c r="AS77" s="6"/>
      <c r="AT77" s="3"/>
      <c r="AU77" s="3"/>
      <c r="AV77" s="3"/>
      <c r="AW77" s="3"/>
      <c r="BM77" s="3"/>
      <c r="BN77" s="3"/>
    </row>
    <row r="78" spans="1:66" s="4" customFormat="1" ht="79.2" x14ac:dyDescent="0.25">
      <c r="A78" s="86" t="s">
        <v>102</v>
      </c>
      <c r="B78" s="16" t="s">
        <v>5</v>
      </c>
      <c r="C78" s="17" t="s">
        <v>103</v>
      </c>
      <c r="D78" s="52">
        <f>+D79+D80</f>
        <v>7500000</v>
      </c>
      <c r="E78" s="52">
        <f t="shared" ref="E78:F78" si="23">+E79+E80</f>
        <v>7500000</v>
      </c>
      <c r="F78" s="52">
        <f t="shared" si="23"/>
        <v>7500000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72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79.2" x14ac:dyDescent="0.25">
      <c r="A79" s="86" t="s">
        <v>104</v>
      </c>
      <c r="B79" s="16" t="s">
        <v>73</v>
      </c>
      <c r="C79" s="17" t="s">
        <v>105</v>
      </c>
      <c r="D79" s="52">
        <v>7000000</v>
      </c>
      <c r="E79" s="52">
        <v>7000000</v>
      </c>
      <c r="F79" s="52">
        <v>7000000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72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81.599999999999994" customHeight="1" x14ac:dyDescent="0.25">
      <c r="A80" s="86" t="s">
        <v>106</v>
      </c>
      <c r="B80" s="16" t="s">
        <v>73</v>
      </c>
      <c r="C80" s="17" t="s">
        <v>107</v>
      </c>
      <c r="D80" s="52">
        <f t="shared" ref="D80:F80" si="24">350000+150000</f>
        <v>500000</v>
      </c>
      <c r="E80" s="52">
        <f t="shared" si="24"/>
        <v>500000</v>
      </c>
      <c r="F80" s="52">
        <f t="shared" si="24"/>
        <v>500000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72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92.4" x14ac:dyDescent="0.25">
      <c r="A81" s="86" t="s">
        <v>290</v>
      </c>
      <c r="B81" s="16" t="s">
        <v>5</v>
      </c>
      <c r="C81" s="17" t="s">
        <v>289</v>
      </c>
      <c r="D81" s="52">
        <f>+D82</f>
        <v>12209391</v>
      </c>
      <c r="E81" s="52">
        <f t="shared" ref="E81:F81" si="25">+E82</f>
        <v>11684396</v>
      </c>
      <c r="F81" s="52">
        <f t="shared" si="25"/>
        <v>12186825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72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79.2" x14ac:dyDescent="0.25">
      <c r="A82" s="86" t="s">
        <v>291</v>
      </c>
      <c r="B82" s="16" t="s">
        <v>5</v>
      </c>
      <c r="C82" s="17" t="s">
        <v>308</v>
      </c>
      <c r="D82" s="52">
        <f>+D83+D85+D87</f>
        <v>12209391</v>
      </c>
      <c r="E82" s="52">
        <f t="shared" ref="E82:F82" si="26">+E83+E85+E87</f>
        <v>11684396</v>
      </c>
      <c r="F82" s="52">
        <f t="shared" si="26"/>
        <v>12186825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72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79.2" x14ac:dyDescent="0.25">
      <c r="A83" s="86" t="s">
        <v>291</v>
      </c>
      <c r="B83" s="16" t="s">
        <v>5</v>
      </c>
      <c r="C83" s="17" t="s">
        <v>294</v>
      </c>
      <c r="D83" s="52">
        <f>+D84</f>
        <v>6572604</v>
      </c>
      <c r="E83" s="52">
        <f t="shared" ref="E83:F83" si="27">+E84</f>
        <v>6855226</v>
      </c>
      <c r="F83" s="52">
        <f t="shared" si="27"/>
        <v>7150001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2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96.6" customHeight="1" x14ac:dyDescent="0.25">
      <c r="A84" s="69" t="s">
        <v>332</v>
      </c>
      <c r="B84" s="16" t="s">
        <v>71</v>
      </c>
      <c r="C84" s="17" t="s">
        <v>292</v>
      </c>
      <c r="D84" s="52">
        <v>6572604</v>
      </c>
      <c r="E84" s="52">
        <v>6855226</v>
      </c>
      <c r="F84" s="52">
        <v>7150001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2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84.6" customHeight="1" x14ac:dyDescent="0.25">
      <c r="A85" s="86" t="s">
        <v>291</v>
      </c>
      <c r="B85" s="16" t="s">
        <v>5</v>
      </c>
      <c r="C85" s="17" t="s">
        <v>295</v>
      </c>
      <c r="D85" s="52">
        <f>+D86</f>
        <v>2303775</v>
      </c>
      <c r="E85" s="52">
        <f t="shared" ref="E85:F85" si="28">+E86</f>
        <v>2402837</v>
      </c>
      <c r="F85" s="52">
        <f t="shared" si="28"/>
        <v>2506159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2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123" customHeight="1" x14ac:dyDescent="0.25">
      <c r="A86" s="69" t="s">
        <v>327</v>
      </c>
      <c r="B86" s="16" t="s">
        <v>71</v>
      </c>
      <c r="C86" s="17" t="s">
        <v>293</v>
      </c>
      <c r="D86" s="52">
        <v>2303775</v>
      </c>
      <c r="E86" s="52">
        <v>2402837</v>
      </c>
      <c r="F86" s="52">
        <v>2506159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2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BM86" s="3"/>
      <c r="BN86" s="3"/>
    </row>
    <row r="87" spans="1:66" s="4" customFormat="1" ht="79.2" x14ac:dyDescent="0.25">
      <c r="A87" s="69" t="s">
        <v>291</v>
      </c>
      <c r="B87" s="16" t="s">
        <v>5</v>
      </c>
      <c r="C87" s="63" t="s">
        <v>296</v>
      </c>
      <c r="D87" s="52">
        <f>+D88</f>
        <v>3333012</v>
      </c>
      <c r="E87" s="52">
        <f t="shared" ref="E87:F87" si="29">+E88</f>
        <v>2426333</v>
      </c>
      <c r="F87" s="52">
        <f t="shared" si="29"/>
        <v>2530665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2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BM87" s="3"/>
      <c r="BN87" s="3"/>
    </row>
    <row r="88" spans="1:66" s="4" customFormat="1" ht="98.4" customHeight="1" x14ac:dyDescent="0.25">
      <c r="A88" s="69" t="s">
        <v>328</v>
      </c>
      <c r="B88" s="16" t="s">
        <v>71</v>
      </c>
      <c r="C88" s="63" t="s">
        <v>297</v>
      </c>
      <c r="D88" s="52">
        <f>2333012+1000000</f>
        <v>3333012</v>
      </c>
      <c r="E88" s="52">
        <v>2426333</v>
      </c>
      <c r="F88" s="52">
        <v>2530665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2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BM88" s="3"/>
      <c r="BN88" s="3"/>
    </row>
    <row r="89" spans="1:66" s="4" customFormat="1" ht="26.4" x14ac:dyDescent="0.25">
      <c r="A89" s="71" t="s">
        <v>108</v>
      </c>
      <c r="B89" s="16" t="s">
        <v>5</v>
      </c>
      <c r="C89" s="17" t="s">
        <v>109</v>
      </c>
      <c r="D89" s="52">
        <f>+D90+D95</f>
        <v>20274821</v>
      </c>
      <c r="E89" s="52">
        <f t="shared" ref="E89:F89" si="30">+E90+E95</f>
        <v>21088031.600000001</v>
      </c>
      <c r="F89" s="52">
        <f t="shared" si="30"/>
        <v>21931035.379999999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2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3"/>
      <c r="AN89" s="3"/>
      <c r="AO89" s="3"/>
      <c r="AP89" s="3"/>
      <c r="AQ89" s="3"/>
      <c r="AR89" s="6"/>
      <c r="AS89" s="6"/>
      <c r="AT89" s="3"/>
      <c r="AU89" s="3"/>
      <c r="AV89" s="3"/>
      <c r="AW89" s="3"/>
      <c r="BM89" s="3"/>
      <c r="BN89" s="3"/>
    </row>
    <row r="90" spans="1:66" s="4" customFormat="1" x14ac:dyDescent="0.25">
      <c r="A90" s="69" t="s">
        <v>110</v>
      </c>
      <c r="B90" s="16" t="s">
        <v>5</v>
      </c>
      <c r="C90" s="17" t="s">
        <v>111</v>
      </c>
      <c r="D90" s="67">
        <f>+D91+D92+D93</f>
        <v>19775740</v>
      </c>
      <c r="E90" s="67">
        <f t="shared" ref="E90:F90" si="31">+E91+E92+E93</f>
        <v>20566769.600000001</v>
      </c>
      <c r="F90" s="67">
        <f t="shared" si="31"/>
        <v>21389440.379999999</v>
      </c>
      <c r="G90" s="3"/>
      <c r="H90" s="3"/>
      <c r="I90" s="3"/>
      <c r="J90" s="3"/>
      <c r="K90" s="3"/>
      <c r="L90" s="107"/>
      <c r="M90" s="3"/>
      <c r="N90" s="3"/>
      <c r="O90" s="3"/>
      <c r="P90" s="3"/>
      <c r="Q90" s="3"/>
      <c r="R90" s="3"/>
      <c r="S90" s="3"/>
      <c r="T90" s="3"/>
      <c r="U90" s="3"/>
      <c r="V90" s="72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16"/>
      <c r="AN90" s="3"/>
      <c r="AO90" s="3"/>
      <c r="AP90" s="3"/>
      <c r="AQ90" s="3"/>
      <c r="AR90" s="107"/>
      <c r="AS90" s="6"/>
      <c r="AT90" s="3"/>
      <c r="AU90" s="3"/>
      <c r="AV90" s="3"/>
      <c r="AW90" s="3"/>
      <c r="BM90" s="3"/>
      <c r="BN90" s="3"/>
    </row>
    <row r="91" spans="1:66" s="4" customFormat="1" ht="26.4" x14ac:dyDescent="0.25">
      <c r="A91" s="69" t="s">
        <v>372</v>
      </c>
      <c r="B91" s="16" t="s">
        <v>112</v>
      </c>
      <c r="C91" s="17" t="s">
        <v>113</v>
      </c>
      <c r="D91" s="52">
        <v>2680350</v>
      </c>
      <c r="E91" s="52">
        <v>2787564</v>
      </c>
      <c r="F91" s="52">
        <v>2899066.56</v>
      </c>
      <c r="G91" s="3"/>
      <c r="H91" s="25"/>
      <c r="I91" s="25"/>
      <c r="J91" s="25"/>
      <c r="K91" s="25"/>
      <c r="L91" s="107"/>
      <c r="M91" s="3"/>
      <c r="N91" s="3"/>
      <c r="O91" s="3"/>
      <c r="P91" s="3"/>
      <c r="Q91" s="3"/>
      <c r="R91" s="3"/>
      <c r="S91" s="3"/>
      <c r="T91" s="3"/>
      <c r="U91" s="3"/>
      <c r="V91" s="72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116"/>
      <c r="AN91" s="25"/>
      <c r="AO91" s="25"/>
      <c r="AP91" s="25"/>
      <c r="AQ91" s="25"/>
      <c r="AR91" s="107"/>
      <c r="AS91" s="6"/>
      <c r="AT91" s="3"/>
      <c r="AU91" s="3"/>
      <c r="AV91" s="3"/>
      <c r="AW91" s="3"/>
      <c r="BM91" s="54"/>
      <c r="BN91" s="3"/>
    </row>
    <row r="92" spans="1:66" s="4" customFormat="1" x14ac:dyDescent="0.25">
      <c r="A92" s="69" t="s">
        <v>114</v>
      </c>
      <c r="B92" s="16" t="s">
        <v>112</v>
      </c>
      <c r="C92" s="17" t="s">
        <v>115</v>
      </c>
      <c r="D92" s="52">
        <v>15969750</v>
      </c>
      <c r="E92" s="52">
        <v>16608540</v>
      </c>
      <c r="F92" s="52">
        <v>17272881.600000001</v>
      </c>
      <c r="G92" s="3"/>
      <c r="H92" s="25"/>
      <c r="I92" s="25"/>
      <c r="J92" s="25"/>
      <c r="K92" s="25"/>
      <c r="L92" s="107"/>
      <c r="M92" s="3"/>
      <c r="N92" s="3"/>
      <c r="O92" s="3"/>
      <c r="P92" s="3"/>
      <c r="Q92" s="3"/>
      <c r="R92" s="3"/>
      <c r="S92" s="3"/>
      <c r="T92" s="3"/>
      <c r="U92" s="3"/>
      <c r="V92" s="72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116"/>
      <c r="AN92" s="25"/>
      <c r="AO92" s="25"/>
      <c r="AP92" s="25"/>
      <c r="AQ92" s="25"/>
      <c r="AR92" s="107"/>
      <c r="AS92" s="6"/>
      <c r="AT92" s="3"/>
      <c r="AU92" s="3"/>
      <c r="AV92" s="3"/>
      <c r="AW92" s="3"/>
      <c r="BM92" s="54"/>
      <c r="BN92" s="3"/>
    </row>
    <row r="93" spans="1:66" s="4" customFormat="1" x14ac:dyDescent="0.25">
      <c r="A93" s="69" t="s">
        <v>116</v>
      </c>
      <c r="B93" s="16" t="s">
        <v>5</v>
      </c>
      <c r="C93" s="17" t="s">
        <v>117</v>
      </c>
      <c r="D93" s="52">
        <f>+D94</f>
        <v>1125640</v>
      </c>
      <c r="E93" s="52">
        <f t="shared" ref="E93:F93" si="32">+E94</f>
        <v>1170665.6000000001</v>
      </c>
      <c r="F93" s="52">
        <f t="shared" si="32"/>
        <v>1217492.22</v>
      </c>
      <c r="G93" s="3"/>
      <c r="H93" s="25"/>
      <c r="I93" s="25"/>
      <c r="J93" s="25"/>
      <c r="K93" s="25"/>
      <c r="L93" s="107"/>
      <c r="M93" s="3"/>
      <c r="N93" s="3"/>
      <c r="O93" s="3"/>
      <c r="P93" s="3"/>
      <c r="Q93" s="3"/>
      <c r="R93" s="3"/>
      <c r="S93" s="3"/>
      <c r="T93" s="3"/>
      <c r="U93" s="3"/>
      <c r="V93" s="72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116"/>
      <c r="AN93" s="25"/>
      <c r="AO93" s="25"/>
      <c r="AP93" s="25"/>
      <c r="AQ93" s="25"/>
      <c r="AR93" s="107"/>
      <c r="AS93" s="6"/>
      <c r="AT93" s="3"/>
      <c r="AU93" s="3"/>
      <c r="AV93" s="3"/>
      <c r="AW93" s="3"/>
      <c r="BM93" s="3"/>
      <c r="BN93" s="3"/>
    </row>
    <row r="94" spans="1:66" s="4" customFormat="1" x14ac:dyDescent="0.25">
      <c r="A94" s="69" t="s">
        <v>118</v>
      </c>
      <c r="B94" s="16" t="s">
        <v>112</v>
      </c>
      <c r="C94" s="17" t="s">
        <v>119</v>
      </c>
      <c r="D94" s="52">
        <v>1125640</v>
      </c>
      <c r="E94" s="52">
        <v>1170665.6000000001</v>
      </c>
      <c r="F94" s="52">
        <v>1217492.22</v>
      </c>
      <c r="G94" s="3"/>
      <c r="H94" s="25"/>
      <c r="I94" s="25"/>
      <c r="J94" s="25"/>
      <c r="K94" s="25"/>
      <c r="L94" s="107"/>
      <c r="M94" s="3"/>
      <c r="N94" s="3"/>
      <c r="O94" s="3"/>
      <c r="P94" s="3"/>
      <c r="Q94" s="3"/>
      <c r="R94" s="3"/>
      <c r="S94" s="3"/>
      <c r="T94" s="3"/>
      <c r="U94" s="3"/>
      <c r="V94" s="72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116"/>
      <c r="AN94" s="25"/>
      <c r="AO94" s="25"/>
      <c r="AP94" s="25"/>
      <c r="AQ94" s="25"/>
      <c r="AR94" s="107"/>
      <c r="AS94" s="6"/>
      <c r="AT94" s="3"/>
      <c r="AU94" s="3"/>
      <c r="AV94" s="3"/>
      <c r="AW94" s="3"/>
      <c r="BM94" s="54"/>
      <c r="BN94" s="3"/>
    </row>
    <row r="95" spans="1:66" s="4" customFormat="1" x14ac:dyDescent="0.25">
      <c r="A95" s="69" t="s">
        <v>120</v>
      </c>
      <c r="B95" s="16" t="s">
        <v>5</v>
      </c>
      <c r="C95" s="17" t="s">
        <v>121</v>
      </c>
      <c r="D95" s="52">
        <f>+D96</f>
        <v>499081</v>
      </c>
      <c r="E95" s="52">
        <f t="shared" ref="E95:F96" si="33">+E96</f>
        <v>521262</v>
      </c>
      <c r="F95" s="52">
        <f t="shared" si="33"/>
        <v>541595</v>
      </c>
      <c r="G95" s="3"/>
      <c r="H95" s="25"/>
      <c r="I95" s="25"/>
      <c r="J95" s="25"/>
      <c r="K95" s="25"/>
      <c r="L95" s="107"/>
      <c r="M95" s="3"/>
      <c r="N95" s="3"/>
      <c r="O95" s="3"/>
      <c r="P95" s="3"/>
      <c r="Q95" s="3"/>
      <c r="R95" s="3"/>
      <c r="S95" s="3"/>
      <c r="T95" s="3"/>
      <c r="U95" s="3"/>
      <c r="V95" s="72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25"/>
      <c r="AO95" s="25"/>
      <c r="AP95" s="25"/>
      <c r="AQ95" s="25"/>
      <c r="AR95" s="107"/>
      <c r="AS95" s="6"/>
      <c r="AT95" s="3"/>
      <c r="AU95" s="3"/>
      <c r="AV95" s="3"/>
      <c r="AW95" s="3"/>
      <c r="BM95" s="3"/>
      <c r="BN95" s="3"/>
    </row>
    <row r="96" spans="1:66" s="4" customFormat="1" ht="26.4" x14ac:dyDescent="0.25">
      <c r="A96" s="69" t="s">
        <v>122</v>
      </c>
      <c r="B96" s="16" t="s">
        <v>5</v>
      </c>
      <c r="C96" s="17" t="s">
        <v>123</v>
      </c>
      <c r="D96" s="52">
        <f>+D97</f>
        <v>499081</v>
      </c>
      <c r="E96" s="52">
        <f t="shared" si="33"/>
        <v>521262</v>
      </c>
      <c r="F96" s="52">
        <f t="shared" si="33"/>
        <v>541595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72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t="39.6" x14ac:dyDescent="0.25">
      <c r="A97" s="69" t="s">
        <v>124</v>
      </c>
      <c r="B97" s="16" t="s">
        <v>71</v>
      </c>
      <c r="C97" s="17" t="s">
        <v>125</v>
      </c>
      <c r="D97" s="52">
        <v>499081</v>
      </c>
      <c r="E97" s="52">
        <v>521262</v>
      </c>
      <c r="F97" s="52">
        <v>541595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72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23" customFormat="1" ht="27.6" customHeight="1" x14ac:dyDescent="0.25">
      <c r="A98" s="69" t="s">
        <v>126</v>
      </c>
      <c r="B98" s="16" t="s">
        <v>5</v>
      </c>
      <c r="C98" s="17" t="s">
        <v>127</v>
      </c>
      <c r="D98" s="52">
        <f>+D99+D103</f>
        <v>1792476.52</v>
      </c>
      <c r="E98" s="52">
        <f t="shared" ref="E98:F98" si="34">+E99+E103</f>
        <v>1755063</v>
      </c>
      <c r="F98" s="52">
        <f t="shared" si="34"/>
        <v>1757669</v>
      </c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3"/>
      <c r="U98" s="3"/>
      <c r="V98" s="72"/>
      <c r="W98" s="3"/>
      <c r="X98" s="3"/>
      <c r="Y98" s="22"/>
      <c r="Z98" s="22"/>
      <c r="AC98" s="21"/>
      <c r="AD98" s="21"/>
      <c r="AE98" s="21"/>
      <c r="AF98" s="21"/>
      <c r="AG98" s="21"/>
      <c r="AH98" s="21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BM98" s="22"/>
      <c r="BN98" s="22"/>
    </row>
    <row r="99" spans="1:66" s="4" customFormat="1" x14ac:dyDescent="0.25">
      <c r="A99" s="69" t="s">
        <v>128</v>
      </c>
      <c r="B99" s="16" t="s">
        <v>5</v>
      </c>
      <c r="C99" s="17" t="s">
        <v>129</v>
      </c>
      <c r="D99" s="52">
        <f>+D100</f>
        <v>55670</v>
      </c>
      <c r="E99" s="52">
        <f t="shared" ref="E99:F99" si="35">+E100</f>
        <v>58063</v>
      </c>
      <c r="F99" s="52">
        <f t="shared" si="35"/>
        <v>60669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72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x14ac:dyDescent="0.25">
      <c r="A100" s="69" t="s">
        <v>130</v>
      </c>
      <c r="B100" s="16" t="s">
        <v>5</v>
      </c>
      <c r="C100" s="17" t="s">
        <v>131</v>
      </c>
      <c r="D100" s="52">
        <f>+D101</f>
        <v>55670</v>
      </c>
      <c r="E100" s="52">
        <f t="shared" ref="E100:F101" si="36">+E101</f>
        <v>58063</v>
      </c>
      <c r="F100" s="52">
        <f t="shared" si="36"/>
        <v>60669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72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6"/>
      <c r="AS100" s="6"/>
      <c r="AT100" s="3"/>
      <c r="AU100" s="3"/>
      <c r="AV100" s="3"/>
      <c r="AW100" s="3"/>
      <c r="BM100" s="3"/>
      <c r="BN100" s="3"/>
    </row>
    <row r="101" spans="1:66" s="4" customFormat="1" ht="26.4" x14ac:dyDescent="0.25">
      <c r="A101" s="69" t="s">
        <v>132</v>
      </c>
      <c r="B101" s="16" t="s">
        <v>5</v>
      </c>
      <c r="C101" s="63" t="s">
        <v>133</v>
      </c>
      <c r="D101" s="52">
        <f>+D102</f>
        <v>55670</v>
      </c>
      <c r="E101" s="52">
        <f t="shared" si="36"/>
        <v>58063</v>
      </c>
      <c r="F101" s="52">
        <f t="shared" si="36"/>
        <v>60669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72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66" x14ac:dyDescent="0.25">
      <c r="A102" s="77" t="s">
        <v>346</v>
      </c>
      <c r="B102" s="16" t="s">
        <v>71</v>
      </c>
      <c r="C102" s="63" t="s">
        <v>134</v>
      </c>
      <c r="D102" s="52">
        <v>55670</v>
      </c>
      <c r="E102" s="52">
        <v>58063</v>
      </c>
      <c r="F102" s="52">
        <v>60669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72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BM102" s="3"/>
      <c r="BN102" s="3"/>
    </row>
    <row r="103" spans="1:66" s="4" customFormat="1" x14ac:dyDescent="0.25">
      <c r="A103" s="69" t="s">
        <v>135</v>
      </c>
      <c r="B103" s="16" t="s">
        <v>5</v>
      </c>
      <c r="C103" s="17" t="s">
        <v>136</v>
      </c>
      <c r="D103" s="52">
        <f>+D104</f>
        <v>1736806.52</v>
      </c>
      <c r="E103" s="52">
        <f t="shared" ref="E103:F104" si="37">+E104</f>
        <v>1697000</v>
      </c>
      <c r="F103" s="52">
        <f t="shared" si="37"/>
        <v>1697000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72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x14ac:dyDescent="0.25">
      <c r="A104" s="69" t="s">
        <v>137</v>
      </c>
      <c r="B104" s="16" t="s">
        <v>5</v>
      </c>
      <c r="C104" s="17" t="s">
        <v>138</v>
      </c>
      <c r="D104" s="52">
        <f>+D105</f>
        <v>1736806.52</v>
      </c>
      <c r="E104" s="52">
        <f t="shared" si="37"/>
        <v>1697000</v>
      </c>
      <c r="F104" s="52">
        <f t="shared" si="37"/>
        <v>1697000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72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26.4" x14ac:dyDescent="0.25">
      <c r="A105" s="69" t="s">
        <v>139</v>
      </c>
      <c r="B105" s="16" t="s">
        <v>5</v>
      </c>
      <c r="C105" s="17" t="s">
        <v>140</v>
      </c>
      <c r="D105" s="52">
        <f>+D110+D111+D107+D106+D108+D109</f>
        <v>1736806.52</v>
      </c>
      <c r="E105" s="52">
        <f t="shared" ref="E105:F105" si="38">+E110+E111</f>
        <v>1697000</v>
      </c>
      <c r="F105" s="52">
        <f t="shared" si="38"/>
        <v>1697000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72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26.4" x14ac:dyDescent="0.25">
      <c r="A106" s="71" t="s">
        <v>139</v>
      </c>
      <c r="B106" s="16" t="s">
        <v>249</v>
      </c>
      <c r="C106" s="17" t="s">
        <v>140</v>
      </c>
      <c r="D106" s="52">
        <v>7000</v>
      </c>
      <c r="E106" s="52">
        <v>0</v>
      </c>
      <c r="F106" s="52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98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29.4" customHeight="1" x14ac:dyDescent="0.25">
      <c r="A107" s="71" t="s">
        <v>139</v>
      </c>
      <c r="B107" s="16" t="s">
        <v>71</v>
      </c>
      <c r="C107" s="17" t="s">
        <v>140</v>
      </c>
      <c r="D107" s="52">
        <v>8027</v>
      </c>
      <c r="E107" s="52">
        <v>0</v>
      </c>
      <c r="F107" s="52"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95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9.4" customHeight="1" x14ac:dyDescent="0.25">
      <c r="A108" s="71" t="s">
        <v>139</v>
      </c>
      <c r="B108" s="16" t="s">
        <v>381</v>
      </c>
      <c r="C108" s="17" t="s">
        <v>140</v>
      </c>
      <c r="D108" s="52">
        <v>29177.86</v>
      </c>
      <c r="E108" s="52">
        <v>0</v>
      </c>
      <c r="F108" s="52">
        <v>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98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29.4" customHeight="1" x14ac:dyDescent="0.25">
      <c r="A109" s="71" t="s">
        <v>139</v>
      </c>
      <c r="B109" s="16" t="s">
        <v>205</v>
      </c>
      <c r="C109" s="17" t="s">
        <v>140</v>
      </c>
      <c r="D109" s="52">
        <v>-4398.34</v>
      </c>
      <c r="E109" s="52">
        <v>0</v>
      </c>
      <c r="F109" s="52">
        <v>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98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39.6" x14ac:dyDescent="0.25">
      <c r="A110" s="71" t="s">
        <v>141</v>
      </c>
      <c r="B110" s="16" t="s">
        <v>73</v>
      </c>
      <c r="C110" s="17" t="s">
        <v>142</v>
      </c>
      <c r="D110" s="52">
        <v>787000</v>
      </c>
      <c r="E110" s="52">
        <v>787000</v>
      </c>
      <c r="F110" s="52">
        <v>787000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72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BM110" s="3"/>
      <c r="BN110" s="3"/>
    </row>
    <row r="111" spans="1:66" s="4" customFormat="1" ht="26.4" x14ac:dyDescent="0.25">
      <c r="A111" s="77" t="s">
        <v>143</v>
      </c>
      <c r="B111" s="16" t="s">
        <v>73</v>
      </c>
      <c r="C111" s="17" t="s">
        <v>144</v>
      </c>
      <c r="D111" s="52">
        <v>910000</v>
      </c>
      <c r="E111" s="52">
        <v>910000</v>
      </c>
      <c r="F111" s="52">
        <v>910000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72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BM111" s="3"/>
      <c r="BN111" s="3"/>
    </row>
    <row r="112" spans="1:66" s="23" customFormat="1" ht="28.95" customHeight="1" x14ac:dyDescent="0.25">
      <c r="A112" s="69" t="s">
        <v>145</v>
      </c>
      <c r="B112" s="16" t="s">
        <v>5</v>
      </c>
      <c r="C112" s="17" t="s">
        <v>146</v>
      </c>
      <c r="D112" s="52">
        <f>+D113+D118</f>
        <v>13560100.870000001</v>
      </c>
      <c r="E112" s="52">
        <f t="shared" ref="E112:F112" si="39">+E113+E118</f>
        <v>11680469</v>
      </c>
      <c r="F112" s="52">
        <f t="shared" si="39"/>
        <v>11983726</v>
      </c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3"/>
      <c r="U112" s="3"/>
      <c r="V112" s="72"/>
      <c r="W112" s="3"/>
      <c r="X112" s="3"/>
      <c r="Y112" s="22"/>
      <c r="Z112" s="22"/>
      <c r="AC112" s="21"/>
      <c r="AD112" s="21"/>
      <c r="AE112" s="21"/>
      <c r="AF112" s="21"/>
      <c r="AG112" s="21"/>
      <c r="AH112" s="21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BM112" s="22"/>
      <c r="BN112" s="22"/>
    </row>
    <row r="113" spans="1:66" s="4" customFormat="1" ht="68.400000000000006" customHeight="1" x14ac:dyDescent="0.25">
      <c r="A113" s="69" t="s">
        <v>147</v>
      </c>
      <c r="B113" s="32" t="s">
        <v>5</v>
      </c>
      <c r="C113" s="32" t="s">
        <v>148</v>
      </c>
      <c r="D113" s="52">
        <f>+D114+D115</f>
        <v>4646411.87</v>
      </c>
      <c r="E113" s="52">
        <f t="shared" ref="E113:F113" si="40">+E114+E115</f>
        <v>4628000</v>
      </c>
      <c r="F113" s="52">
        <f t="shared" si="40"/>
        <v>4628000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72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81.599999999999994" customHeight="1" x14ac:dyDescent="0.25">
      <c r="A114" s="69" t="s">
        <v>149</v>
      </c>
      <c r="B114" s="32" t="s">
        <v>5</v>
      </c>
      <c r="C114" s="32" t="s">
        <v>150</v>
      </c>
      <c r="D114" s="52">
        <f>+D116</f>
        <v>4628000</v>
      </c>
      <c r="E114" s="52">
        <f t="shared" ref="E114:F114" si="41">+E116</f>
        <v>4628000</v>
      </c>
      <c r="F114" s="52">
        <f t="shared" si="41"/>
        <v>4628000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72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81.599999999999994" customHeight="1" x14ac:dyDescent="0.25">
      <c r="A115" s="69" t="s">
        <v>470</v>
      </c>
      <c r="B115" s="32" t="s">
        <v>5</v>
      </c>
      <c r="C115" s="32" t="s">
        <v>469</v>
      </c>
      <c r="D115" s="52">
        <f>+D117</f>
        <v>18411.87</v>
      </c>
      <c r="E115" s="52">
        <v>0</v>
      </c>
      <c r="F115" s="52">
        <v>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98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81.599999999999994" customHeight="1" x14ac:dyDescent="0.25">
      <c r="A116" s="69" t="s">
        <v>310</v>
      </c>
      <c r="B116" s="32" t="s">
        <v>71</v>
      </c>
      <c r="C116" s="32" t="s">
        <v>309</v>
      </c>
      <c r="D116" s="52">
        <v>4628000</v>
      </c>
      <c r="E116" s="52">
        <v>4628000</v>
      </c>
      <c r="F116" s="52">
        <v>4628000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72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81.599999999999994" customHeight="1" x14ac:dyDescent="0.25">
      <c r="A117" s="69" t="s">
        <v>468</v>
      </c>
      <c r="B117" s="32" t="s">
        <v>205</v>
      </c>
      <c r="C117" s="32" t="s">
        <v>467</v>
      </c>
      <c r="D117" s="52">
        <v>18411.87</v>
      </c>
      <c r="E117" s="52">
        <v>0</v>
      </c>
      <c r="F117" s="52">
        <v>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98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26.4" x14ac:dyDescent="0.25">
      <c r="A118" s="69" t="s">
        <v>151</v>
      </c>
      <c r="B118" s="32" t="s">
        <v>5</v>
      </c>
      <c r="C118" s="64" t="s">
        <v>152</v>
      </c>
      <c r="D118" s="52">
        <f>+D119+D121</f>
        <v>8913689</v>
      </c>
      <c r="E118" s="52">
        <f t="shared" ref="E118:F118" si="42">+E119+E121</f>
        <v>7052469</v>
      </c>
      <c r="F118" s="52">
        <f t="shared" si="42"/>
        <v>7355726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72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6"/>
      <c r="AS118" s="6"/>
      <c r="AT118" s="3"/>
      <c r="AU118" s="3"/>
      <c r="AV118" s="3"/>
      <c r="AW118" s="3"/>
      <c r="BM118" s="3"/>
      <c r="BN118" s="3"/>
    </row>
    <row r="119" spans="1:66" s="4" customFormat="1" ht="26.4" x14ac:dyDescent="0.25">
      <c r="A119" s="69" t="s">
        <v>153</v>
      </c>
      <c r="B119" s="32" t="s">
        <v>5</v>
      </c>
      <c r="C119" s="64" t="s">
        <v>154</v>
      </c>
      <c r="D119" s="52">
        <f>+D120</f>
        <v>6504447</v>
      </c>
      <c r="E119" s="52">
        <f>+E120</f>
        <v>5061130</v>
      </c>
      <c r="F119" s="52">
        <f>+F120</f>
        <v>5278759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72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"/>
      <c r="AN119" s="3"/>
      <c r="AO119" s="3"/>
      <c r="AP119" s="3"/>
      <c r="AQ119" s="3"/>
      <c r="AR119" s="6"/>
      <c r="AS119" s="6"/>
      <c r="AT119" s="3"/>
      <c r="AU119" s="3"/>
      <c r="AV119" s="3"/>
      <c r="AW119" s="3"/>
      <c r="BM119" s="3"/>
      <c r="BN119" s="3"/>
    </row>
    <row r="120" spans="1:66" s="4" customFormat="1" ht="39.6" x14ac:dyDescent="0.25">
      <c r="A120" s="69" t="s">
        <v>155</v>
      </c>
      <c r="B120" s="32" t="s">
        <v>71</v>
      </c>
      <c r="C120" s="64" t="s">
        <v>156</v>
      </c>
      <c r="D120" s="52">
        <f>4852474+1651973</f>
        <v>6504447</v>
      </c>
      <c r="E120" s="52">
        <v>5061130</v>
      </c>
      <c r="F120" s="52">
        <v>5278759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3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6"/>
      <c r="AS120" s="6"/>
      <c r="AT120" s="3"/>
      <c r="AU120" s="3"/>
      <c r="AV120" s="3"/>
      <c r="AW120" s="3"/>
      <c r="BM120" s="3"/>
      <c r="BN120" s="3"/>
    </row>
    <row r="121" spans="1:66" s="4" customFormat="1" ht="39.6" x14ac:dyDescent="0.25">
      <c r="A121" s="69" t="s">
        <v>157</v>
      </c>
      <c r="B121" s="32" t="s">
        <v>5</v>
      </c>
      <c r="C121" s="64" t="s">
        <v>158</v>
      </c>
      <c r="D121" s="52">
        <f>+D122</f>
        <v>2409242</v>
      </c>
      <c r="E121" s="52">
        <f>+E122</f>
        <v>1991339</v>
      </c>
      <c r="F121" s="52">
        <f>+F122</f>
        <v>2076967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72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6"/>
      <c r="AS121" s="6"/>
      <c r="AT121" s="3"/>
      <c r="AU121" s="3"/>
      <c r="AV121" s="3"/>
      <c r="AW121" s="3"/>
      <c r="BM121" s="3"/>
      <c r="BN121" s="3"/>
    </row>
    <row r="122" spans="1:66" s="4" customFormat="1" ht="39.6" x14ac:dyDescent="0.25">
      <c r="A122" s="69" t="s">
        <v>159</v>
      </c>
      <c r="B122" s="32" t="s">
        <v>71</v>
      </c>
      <c r="C122" s="64" t="s">
        <v>160</v>
      </c>
      <c r="D122" s="52">
        <f>1909242+500000</f>
        <v>2409242</v>
      </c>
      <c r="E122" s="52">
        <v>1991339</v>
      </c>
      <c r="F122" s="52">
        <v>2076967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72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6"/>
      <c r="AS122" s="6"/>
      <c r="AT122" s="3"/>
      <c r="AU122" s="3"/>
      <c r="AV122" s="3"/>
      <c r="AW122" s="3"/>
      <c r="BM122" s="3"/>
      <c r="BN122" s="3"/>
    </row>
    <row r="123" spans="1:66" s="4" customFormat="1" ht="16.2" customHeight="1" x14ac:dyDescent="0.25">
      <c r="A123" s="69" t="s">
        <v>161</v>
      </c>
      <c r="B123" s="16" t="s">
        <v>5</v>
      </c>
      <c r="C123" s="17" t="s">
        <v>162</v>
      </c>
      <c r="D123" s="52">
        <f>+D124+D157+D159+D171+D165+D174</f>
        <v>22173792.569999997</v>
      </c>
      <c r="E123" s="52">
        <f>+E124+E157+E159+E171+E165+E174</f>
        <v>14173537</v>
      </c>
      <c r="F123" s="52">
        <f>+F124+F157+F159+F171+F165+F174</f>
        <v>14596117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72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4"/>
      <c r="AQ123" s="3"/>
      <c r="AR123" s="6"/>
      <c r="AS123" s="6"/>
      <c r="AT123" s="3"/>
      <c r="AU123" s="3"/>
      <c r="AV123" s="3"/>
      <c r="AW123" s="3"/>
      <c r="BM123" s="3"/>
      <c r="BN123" s="3"/>
    </row>
    <row r="124" spans="1:66" s="4" customFormat="1" ht="28.2" customHeight="1" x14ac:dyDescent="0.25">
      <c r="A124" s="69" t="s">
        <v>163</v>
      </c>
      <c r="B124" s="16" t="s">
        <v>5</v>
      </c>
      <c r="C124" s="17" t="s">
        <v>164</v>
      </c>
      <c r="D124" s="52">
        <f>+D125+D128+D131+D145+D151+D154+D134+D143+D149+D136+D138+D140+D147+D142</f>
        <v>3682577.42</v>
      </c>
      <c r="E124" s="52">
        <f>+E125+E128+E131+E145+E151+E154+E134+E143+E149+E136+E138+E140+E147</f>
        <v>3633010</v>
      </c>
      <c r="F124" s="52">
        <f>+F125+F128+F131+F145+F151+F154+F134+F143+F149+F136+F138+F140+F147</f>
        <v>3637270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72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6"/>
      <c r="AS124" s="6"/>
      <c r="AT124" s="3"/>
      <c r="AU124" s="3"/>
      <c r="AV124" s="3"/>
      <c r="AW124" s="3"/>
      <c r="BM124" s="3"/>
      <c r="BN124" s="3"/>
    </row>
    <row r="125" spans="1:66" s="4" customFormat="1" ht="42.6" customHeight="1" x14ac:dyDescent="0.25">
      <c r="A125" s="69" t="s">
        <v>165</v>
      </c>
      <c r="B125" s="16" t="s">
        <v>5</v>
      </c>
      <c r="C125" s="63" t="s">
        <v>166</v>
      </c>
      <c r="D125" s="52">
        <f>+D126+D127</f>
        <v>41680</v>
      </c>
      <c r="E125" s="52">
        <f t="shared" ref="E125:F125" si="43">+E126+E127</f>
        <v>42930</v>
      </c>
      <c r="F125" s="52">
        <f t="shared" si="43"/>
        <v>44230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72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68.400000000000006" customHeight="1" x14ac:dyDescent="0.25">
      <c r="A126" s="69" t="s">
        <v>167</v>
      </c>
      <c r="B126" s="16" t="s">
        <v>168</v>
      </c>
      <c r="C126" s="63" t="s">
        <v>169</v>
      </c>
      <c r="D126" s="52">
        <v>27680</v>
      </c>
      <c r="E126" s="52">
        <v>28930</v>
      </c>
      <c r="F126" s="52">
        <v>30230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72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5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66" x14ac:dyDescent="0.25">
      <c r="A127" s="69" t="s">
        <v>167</v>
      </c>
      <c r="B127" s="16" t="s">
        <v>170</v>
      </c>
      <c r="C127" s="63" t="s">
        <v>169</v>
      </c>
      <c r="D127" s="52">
        <v>14000</v>
      </c>
      <c r="E127" s="52">
        <v>14000</v>
      </c>
      <c r="F127" s="52">
        <v>14000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72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5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66" x14ac:dyDescent="0.25">
      <c r="A128" s="69" t="s">
        <v>171</v>
      </c>
      <c r="B128" s="16" t="s">
        <v>5</v>
      </c>
      <c r="C128" s="63" t="s">
        <v>172</v>
      </c>
      <c r="D128" s="52">
        <f>+D129+D130</f>
        <v>346310</v>
      </c>
      <c r="E128" s="52">
        <f t="shared" ref="E128:F128" si="44">+E129+E130</f>
        <v>346920</v>
      </c>
      <c r="F128" s="52">
        <f t="shared" si="44"/>
        <v>347550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72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79.2" x14ac:dyDescent="0.25">
      <c r="A129" s="69" t="s">
        <v>173</v>
      </c>
      <c r="B129" s="16" t="s">
        <v>168</v>
      </c>
      <c r="C129" s="63" t="s">
        <v>174</v>
      </c>
      <c r="D129" s="52">
        <v>13410</v>
      </c>
      <c r="E129" s="52">
        <v>14020</v>
      </c>
      <c r="F129" s="52">
        <v>14650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72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5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79.2" x14ac:dyDescent="0.25">
      <c r="A130" s="69" t="s">
        <v>173</v>
      </c>
      <c r="B130" s="16" t="s">
        <v>170</v>
      </c>
      <c r="C130" s="63" t="s">
        <v>174</v>
      </c>
      <c r="D130" s="52">
        <v>332900</v>
      </c>
      <c r="E130" s="52">
        <v>332900</v>
      </c>
      <c r="F130" s="52">
        <v>332900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72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5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52.8" x14ac:dyDescent="0.25">
      <c r="A131" s="69" t="s">
        <v>175</v>
      </c>
      <c r="B131" s="16" t="s">
        <v>5</v>
      </c>
      <c r="C131" s="63" t="s">
        <v>176</v>
      </c>
      <c r="D131" s="52">
        <f>+D133+D132</f>
        <v>14120</v>
      </c>
      <c r="E131" s="52">
        <f t="shared" ref="E131:F131" si="45">+E133+E132</f>
        <v>14250</v>
      </c>
      <c r="F131" s="52">
        <f t="shared" si="45"/>
        <v>14380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72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66" x14ac:dyDescent="0.25">
      <c r="A132" s="69" t="s">
        <v>177</v>
      </c>
      <c r="B132" s="16" t="s">
        <v>168</v>
      </c>
      <c r="C132" s="63" t="s">
        <v>178</v>
      </c>
      <c r="D132" s="52">
        <v>2820</v>
      </c>
      <c r="E132" s="52">
        <v>2950</v>
      </c>
      <c r="F132" s="52">
        <v>3080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72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66" x14ac:dyDescent="0.25">
      <c r="A133" s="69" t="s">
        <v>177</v>
      </c>
      <c r="B133" s="16" t="s">
        <v>170</v>
      </c>
      <c r="C133" s="63" t="s">
        <v>178</v>
      </c>
      <c r="D133" s="52">
        <v>11300</v>
      </c>
      <c r="E133" s="52">
        <v>11300</v>
      </c>
      <c r="F133" s="52">
        <v>11300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72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5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52.8" x14ac:dyDescent="0.25">
      <c r="A134" s="69" t="s">
        <v>179</v>
      </c>
      <c r="B134" s="16" t="s">
        <v>5</v>
      </c>
      <c r="C134" s="63" t="s">
        <v>180</v>
      </c>
      <c r="D134" s="52">
        <f>+D135</f>
        <v>853800</v>
      </c>
      <c r="E134" s="52">
        <f t="shared" ref="E134:F134" si="46">+E135</f>
        <v>853800</v>
      </c>
      <c r="F134" s="52">
        <f t="shared" si="46"/>
        <v>853800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72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71.400000000000006" customHeight="1" x14ac:dyDescent="0.25">
      <c r="A135" s="69" t="s">
        <v>181</v>
      </c>
      <c r="B135" s="16" t="s">
        <v>170</v>
      </c>
      <c r="C135" s="63" t="s">
        <v>182</v>
      </c>
      <c r="D135" s="52">
        <v>853800</v>
      </c>
      <c r="E135" s="52">
        <v>853800</v>
      </c>
      <c r="F135" s="52">
        <v>853800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72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5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52.8" x14ac:dyDescent="0.25">
      <c r="A136" s="69" t="s">
        <v>353</v>
      </c>
      <c r="B136" s="16" t="s">
        <v>5</v>
      </c>
      <c r="C136" s="63" t="s">
        <v>354</v>
      </c>
      <c r="D136" s="52">
        <f>+D137</f>
        <v>2500</v>
      </c>
      <c r="E136" s="52">
        <f t="shared" ref="E136:F136" si="47">+E137</f>
        <v>1700</v>
      </c>
      <c r="F136" s="52">
        <f t="shared" si="47"/>
        <v>1700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72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5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66" x14ac:dyDescent="0.25">
      <c r="A137" s="77" t="s">
        <v>352</v>
      </c>
      <c r="B137" s="16" t="s">
        <v>170</v>
      </c>
      <c r="C137" s="63" t="s">
        <v>349</v>
      </c>
      <c r="D137" s="52">
        <f>1700+800</f>
        <v>2500</v>
      </c>
      <c r="E137" s="52">
        <v>1700</v>
      </c>
      <c r="F137" s="52">
        <v>1700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72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5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2.8" x14ac:dyDescent="0.25">
      <c r="A138" s="77" t="s">
        <v>357</v>
      </c>
      <c r="B138" s="16" t="s">
        <v>5</v>
      </c>
      <c r="C138" s="63" t="s">
        <v>427</v>
      </c>
      <c r="D138" s="52">
        <f>+D139</f>
        <v>300</v>
      </c>
      <c r="E138" s="52">
        <f t="shared" ref="E138:F138" si="48">+E139</f>
        <v>300</v>
      </c>
      <c r="F138" s="52">
        <f t="shared" si="48"/>
        <v>300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72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5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65.400000000000006" customHeight="1" x14ac:dyDescent="0.25">
      <c r="A139" s="77" t="s">
        <v>356</v>
      </c>
      <c r="B139" s="16" t="s">
        <v>170</v>
      </c>
      <c r="C139" s="63" t="s">
        <v>355</v>
      </c>
      <c r="D139" s="52">
        <v>300</v>
      </c>
      <c r="E139" s="52">
        <v>300</v>
      </c>
      <c r="F139" s="52">
        <v>300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72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39.6" x14ac:dyDescent="0.25">
      <c r="A140" s="77" t="s">
        <v>360</v>
      </c>
      <c r="B140" s="16" t="s">
        <v>5</v>
      </c>
      <c r="C140" s="63" t="s">
        <v>426</v>
      </c>
      <c r="D140" s="52">
        <f>+D141</f>
        <v>13400</v>
      </c>
      <c r="E140" s="52">
        <f t="shared" ref="E140:F140" si="49">+E141</f>
        <v>13400</v>
      </c>
      <c r="F140" s="52">
        <f t="shared" si="49"/>
        <v>13400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72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5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66" x14ac:dyDescent="0.25">
      <c r="A141" s="77" t="s">
        <v>358</v>
      </c>
      <c r="B141" s="16" t="s">
        <v>170</v>
      </c>
      <c r="C141" s="63" t="s">
        <v>359</v>
      </c>
      <c r="D141" s="52">
        <v>13400</v>
      </c>
      <c r="E141" s="52">
        <v>13400</v>
      </c>
      <c r="F141" s="52">
        <v>13400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72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5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73.8" customHeight="1" x14ac:dyDescent="0.25">
      <c r="A142" s="77" t="s">
        <v>472</v>
      </c>
      <c r="B142" s="16" t="s">
        <v>170</v>
      </c>
      <c r="C142" s="63" t="s">
        <v>471</v>
      </c>
      <c r="D142" s="52">
        <v>1500</v>
      </c>
      <c r="E142" s="52">
        <v>0</v>
      </c>
      <c r="F142" s="52">
        <v>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98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66" x14ac:dyDescent="0.25">
      <c r="A143" s="69" t="s">
        <v>183</v>
      </c>
      <c r="B143" s="16" t="s">
        <v>5</v>
      </c>
      <c r="C143" s="63" t="s">
        <v>184</v>
      </c>
      <c r="D143" s="52">
        <f>+D144</f>
        <v>702900</v>
      </c>
      <c r="E143" s="52">
        <f t="shared" ref="E143:F143" si="50">+E144</f>
        <v>702900</v>
      </c>
      <c r="F143" s="52">
        <f t="shared" si="50"/>
        <v>702900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72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79.2" x14ac:dyDescent="0.25">
      <c r="A144" s="69" t="s">
        <v>185</v>
      </c>
      <c r="B144" s="16" t="s">
        <v>170</v>
      </c>
      <c r="C144" s="63" t="s">
        <v>186</v>
      </c>
      <c r="D144" s="52">
        <f>702900</f>
        <v>702900</v>
      </c>
      <c r="E144" s="52">
        <v>702900</v>
      </c>
      <c r="F144" s="52">
        <v>702900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72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5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52.8" x14ac:dyDescent="0.25">
      <c r="A145" s="69" t="s">
        <v>187</v>
      </c>
      <c r="B145" s="16" t="s">
        <v>5</v>
      </c>
      <c r="C145" s="63" t="s">
        <v>188</v>
      </c>
      <c r="D145" s="52">
        <f>+D146</f>
        <v>67700</v>
      </c>
      <c r="E145" s="52">
        <f t="shared" ref="E145:F145" si="51">+E146</f>
        <v>67700</v>
      </c>
      <c r="F145" s="52">
        <f t="shared" si="51"/>
        <v>67700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72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96" customHeight="1" x14ac:dyDescent="0.25">
      <c r="A146" s="69" t="s">
        <v>189</v>
      </c>
      <c r="B146" s="16" t="s">
        <v>170</v>
      </c>
      <c r="C146" s="63" t="s">
        <v>190</v>
      </c>
      <c r="D146" s="52">
        <v>67700</v>
      </c>
      <c r="E146" s="52">
        <v>67700</v>
      </c>
      <c r="F146" s="52">
        <v>67700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72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5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52.8" x14ac:dyDescent="0.25">
      <c r="A147" s="69" t="s">
        <v>350</v>
      </c>
      <c r="B147" s="16" t="s">
        <v>5</v>
      </c>
      <c r="C147" s="63" t="s">
        <v>351</v>
      </c>
      <c r="D147" s="52">
        <f>+D148</f>
        <v>1000</v>
      </c>
      <c r="E147" s="52">
        <f t="shared" ref="E147:F147" si="52">+E148</f>
        <v>1000</v>
      </c>
      <c r="F147" s="52">
        <f t="shared" si="52"/>
        <v>1000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72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5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71.400000000000006" customHeight="1" x14ac:dyDescent="0.25">
      <c r="A148" s="77" t="s">
        <v>348</v>
      </c>
      <c r="B148" s="16" t="s">
        <v>170</v>
      </c>
      <c r="C148" s="63" t="s">
        <v>347</v>
      </c>
      <c r="D148" s="52">
        <v>1000</v>
      </c>
      <c r="E148" s="52">
        <v>1000</v>
      </c>
      <c r="F148" s="52">
        <v>1000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72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5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52.8" x14ac:dyDescent="0.25">
      <c r="A149" s="69" t="s">
        <v>191</v>
      </c>
      <c r="B149" s="16" t="s">
        <v>5</v>
      </c>
      <c r="C149" s="63" t="s">
        <v>192</v>
      </c>
      <c r="D149" s="52">
        <f>+D150</f>
        <v>7900</v>
      </c>
      <c r="E149" s="52">
        <f t="shared" ref="E149:F149" si="53">+E150</f>
        <v>7900</v>
      </c>
      <c r="F149" s="52">
        <f t="shared" si="53"/>
        <v>7900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72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66" x14ac:dyDescent="0.25">
      <c r="A150" s="69" t="s">
        <v>193</v>
      </c>
      <c r="B150" s="16" t="s">
        <v>170</v>
      </c>
      <c r="C150" s="63" t="s">
        <v>194</v>
      </c>
      <c r="D150" s="52">
        <v>7900</v>
      </c>
      <c r="E150" s="52">
        <v>7900</v>
      </c>
      <c r="F150" s="52">
        <v>7900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72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5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39.6" x14ac:dyDescent="0.25">
      <c r="A151" s="69" t="s">
        <v>195</v>
      </c>
      <c r="B151" s="16" t="s">
        <v>5</v>
      </c>
      <c r="C151" s="63" t="s">
        <v>196</v>
      </c>
      <c r="D151" s="52">
        <f>+D152+D153</f>
        <v>507707.42</v>
      </c>
      <c r="E151" s="52">
        <f t="shared" ref="E151:F151" si="54">+E152+E153</f>
        <v>456580</v>
      </c>
      <c r="F151" s="52">
        <f t="shared" si="54"/>
        <v>456810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72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66" x14ac:dyDescent="0.25">
      <c r="A152" s="69" t="s">
        <v>197</v>
      </c>
      <c r="B152" s="16" t="s">
        <v>168</v>
      </c>
      <c r="C152" s="63" t="s">
        <v>198</v>
      </c>
      <c r="D152" s="52">
        <v>4860</v>
      </c>
      <c r="E152" s="52">
        <v>5080</v>
      </c>
      <c r="F152" s="52">
        <v>5310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72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5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66" x14ac:dyDescent="0.25">
      <c r="A153" s="69" t="s">
        <v>197</v>
      </c>
      <c r="B153" s="16" t="s">
        <v>170</v>
      </c>
      <c r="C153" s="63" t="s">
        <v>198</v>
      </c>
      <c r="D153" s="52">
        <f>451500+51347.42</f>
        <v>502847.42</v>
      </c>
      <c r="E153" s="52">
        <v>451500</v>
      </c>
      <c r="F153" s="52">
        <v>451500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72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5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52.8" x14ac:dyDescent="0.25">
      <c r="A154" s="69" t="s">
        <v>199</v>
      </c>
      <c r="B154" s="16" t="s">
        <v>5</v>
      </c>
      <c r="C154" s="63" t="s">
        <v>200</v>
      </c>
      <c r="D154" s="52">
        <f>+D155+D156</f>
        <v>1121760</v>
      </c>
      <c r="E154" s="52">
        <f t="shared" ref="E154:F154" si="55">+E155+E156</f>
        <v>1123630</v>
      </c>
      <c r="F154" s="52">
        <f t="shared" si="55"/>
        <v>1125600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72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79.2" x14ac:dyDescent="0.25">
      <c r="A155" s="69" t="s">
        <v>201</v>
      </c>
      <c r="B155" s="16" t="s">
        <v>168</v>
      </c>
      <c r="C155" s="63" t="s">
        <v>202</v>
      </c>
      <c r="D155" s="52">
        <v>41760</v>
      </c>
      <c r="E155" s="52">
        <v>43630</v>
      </c>
      <c r="F155" s="52">
        <v>45600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72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5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79.2" x14ac:dyDescent="0.25">
      <c r="A156" s="69" t="s">
        <v>201</v>
      </c>
      <c r="B156" s="16" t="s">
        <v>170</v>
      </c>
      <c r="C156" s="63" t="s">
        <v>202</v>
      </c>
      <c r="D156" s="52">
        <v>1080000</v>
      </c>
      <c r="E156" s="52">
        <v>1080000</v>
      </c>
      <c r="F156" s="52">
        <v>1080000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72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5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26.4" x14ac:dyDescent="0.25">
      <c r="A157" s="69" t="s">
        <v>203</v>
      </c>
      <c r="B157" s="36" t="s">
        <v>5</v>
      </c>
      <c r="C157" s="37" t="s">
        <v>204</v>
      </c>
      <c r="D157" s="52">
        <f>+D158</f>
        <v>165000</v>
      </c>
      <c r="E157" s="52">
        <f>+E158</f>
        <v>165000</v>
      </c>
      <c r="F157" s="52">
        <f>+F158</f>
        <v>165000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72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52.8" x14ac:dyDescent="0.25">
      <c r="A158" s="69" t="s">
        <v>317</v>
      </c>
      <c r="B158" s="36" t="s">
        <v>205</v>
      </c>
      <c r="C158" s="37" t="s">
        <v>206</v>
      </c>
      <c r="D158" s="52">
        <f t="shared" ref="D158:F158" si="56">160000+5000</f>
        <v>165000</v>
      </c>
      <c r="E158" s="52">
        <f t="shared" si="56"/>
        <v>165000</v>
      </c>
      <c r="F158" s="52">
        <f t="shared" si="56"/>
        <v>165000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72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74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ht="92.4" x14ac:dyDescent="0.25">
      <c r="A159" s="69" t="s">
        <v>207</v>
      </c>
      <c r="B159" s="16" t="s">
        <v>5</v>
      </c>
      <c r="C159" s="28" t="s">
        <v>318</v>
      </c>
      <c r="D159" s="52">
        <f>+D162+D160</f>
        <v>16276383.59</v>
      </c>
      <c r="E159" s="52">
        <f t="shared" ref="E159:F159" si="57">+E162+E160</f>
        <v>9728345</v>
      </c>
      <c r="F159" s="52">
        <f t="shared" si="57"/>
        <v>10146665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72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BM159" s="3"/>
      <c r="BN159" s="3"/>
    </row>
    <row r="160" spans="1:66" s="4" customFormat="1" ht="52.8" x14ac:dyDescent="0.25">
      <c r="A160" s="69" t="s">
        <v>455</v>
      </c>
      <c r="B160" s="16" t="s">
        <v>5</v>
      </c>
      <c r="C160" s="28" t="s">
        <v>456</v>
      </c>
      <c r="D160" s="52">
        <f>+D161</f>
        <v>3849109.5900000003</v>
      </c>
      <c r="E160" s="52">
        <f t="shared" ref="E160:F160" si="58">+E161</f>
        <v>0</v>
      </c>
      <c r="F160" s="52">
        <f t="shared" si="58"/>
        <v>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98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BM160" s="3"/>
      <c r="BN160" s="3"/>
    </row>
    <row r="161" spans="1:66" s="4" customFormat="1" ht="66" x14ac:dyDescent="0.25">
      <c r="A161" s="69" t="s">
        <v>457</v>
      </c>
      <c r="B161" s="16" t="s">
        <v>73</v>
      </c>
      <c r="C161" s="28" t="s">
        <v>458</v>
      </c>
      <c r="D161" s="52">
        <f>3842464.12+6645.47</f>
        <v>3849109.5900000003</v>
      </c>
      <c r="E161" s="52">
        <v>0</v>
      </c>
      <c r="F161" s="52">
        <v>0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98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BM161" s="3"/>
      <c r="BN161" s="3"/>
    </row>
    <row r="162" spans="1:66" s="4" customFormat="1" ht="65.400000000000006" customHeight="1" x14ac:dyDescent="0.25">
      <c r="A162" s="69" t="s">
        <v>208</v>
      </c>
      <c r="B162" s="16" t="s">
        <v>5</v>
      </c>
      <c r="C162" s="17" t="s">
        <v>209</v>
      </c>
      <c r="D162" s="52">
        <f>+D163+D164</f>
        <v>12427274</v>
      </c>
      <c r="E162" s="52">
        <f t="shared" ref="E162:F162" si="59">+E163+E164</f>
        <v>9728345</v>
      </c>
      <c r="F162" s="52">
        <f t="shared" si="59"/>
        <v>10146665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72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BM162" s="3"/>
      <c r="BN162" s="3"/>
    </row>
    <row r="163" spans="1:66" s="4" customFormat="1" ht="66" x14ac:dyDescent="0.25">
      <c r="A163" s="69" t="s">
        <v>373</v>
      </c>
      <c r="B163" s="16" t="s">
        <v>71</v>
      </c>
      <c r="C163" s="17" t="s">
        <v>210</v>
      </c>
      <c r="D163" s="52">
        <f>663764+100000</f>
        <v>763764</v>
      </c>
      <c r="E163" s="52">
        <v>692305</v>
      </c>
      <c r="F163" s="52">
        <v>722075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72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8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BM163" s="3"/>
      <c r="BN163" s="3"/>
    </row>
    <row r="164" spans="1:66" s="4" customFormat="1" ht="66" x14ac:dyDescent="0.25">
      <c r="A164" s="69" t="s">
        <v>335</v>
      </c>
      <c r="B164" s="16" t="s">
        <v>71</v>
      </c>
      <c r="C164" s="17" t="s">
        <v>211</v>
      </c>
      <c r="D164" s="52">
        <f>8663510+3000000</f>
        <v>11663510</v>
      </c>
      <c r="E164" s="52">
        <v>9036040</v>
      </c>
      <c r="F164" s="52">
        <v>9424590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72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8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BM164" s="3"/>
      <c r="BN164" s="3"/>
    </row>
    <row r="165" spans="1:66" s="4" customFormat="1" ht="15" customHeight="1" x14ac:dyDescent="0.25">
      <c r="A165" s="76" t="s">
        <v>212</v>
      </c>
      <c r="B165" s="16" t="s">
        <v>5</v>
      </c>
      <c r="C165" s="39" t="s">
        <v>213</v>
      </c>
      <c r="D165" s="52">
        <f>+D168+D166</f>
        <v>3649.56</v>
      </c>
      <c r="E165" s="52">
        <f t="shared" ref="E165:F165" si="60">+E168+E166</f>
        <v>1000</v>
      </c>
      <c r="F165" s="52">
        <f t="shared" si="60"/>
        <v>1000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72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BM165" s="3"/>
      <c r="BN165" s="3"/>
    </row>
    <row r="166" spans="1:66" s="4" customFormat="1" ht="39.6" x14ac:dyDescent="0.25">
      <c r="A166" s="76" t="s">
        <v>474</v>
      </c>
      <c r="B166" s="16" t="s">
        <v>5</v>
      </c>
      <c r="C166" s="39" t="s">
        <v>473</v>
      </c>
      <c r="D166" s="52">
        <f>+D167</f>
        <v>2649.56</v>
      </c>
      <c r="E166" s="52">
        <f t="shared" ref="E166:F166" si="61">+E167</f>
        <v>0</v>
      </c>
      <c r="F166" s="52">
        <f t="shared" si="61"/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98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BM166" s="3"/>
      <c r="BN166" s="3"/>
    </row>
    <row r="167" spans="1:66" s="4" customFormat="1" ht="52.8" x14ac:dyDescent="0.25">
      <c r="A167" s="76" t="s">
        <v>476</v>
      </c>
      <c r="B167" s="16" t="s">
        <v>249</v>
      </c>
      <c r="C167" s="39" t="s">
        <v>475</v>
      </c>
      <c r="D167" s="52">
        <v>2649.56</v>
      </c>
      <c r="E167" s="52">
        <v>0</v>
      </c>
      <c r="F167" s="52"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98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BM167" s="3"/>
      <c r="BN167" s="3"/>
    </row>
    <row r="168" spans="1:66" s="4" customFormat="1" ht="66" x14ac:dyDescent="0.25">
      <c r="A168" s="69" t="s">
        <v>214</v>
      </c>
      <c r="B168" s="16" t="s">
        <v>5</v>
      </c>
      <c r="C168" s="17" t="s">
        <v>215</v>
      </c>
      <c r="D168" s="52">
        <f>+D169</f>
        <v>1000</v>
      </c>
      <c r="E168" s="52">
        <f t="shared" ref="E168:F169" si="62">+E169</f>
        <v>1000</v>
      </c>
      <c r="F168" s="52">
        <f t="shared" si="62"/>
        <v>1000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72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BM168" s="3"/>
      <c r="BN168" s="3"/>
    </row>
    <row r="169" spans="1:66" s="4" customFormat="1" ht="52.8" x14ac:dyDescent="0.25">
      <c r="A169" s="69" t="s">
        <v>288</v>
      </c>
      <c r="B169" s="16" t="s">
        <v>5</v>
      </c>
      <c r="C169" s="17" t="s">
        <v>217</v>
      </c>
      <c r="D169" s="52">
        <f>+D170</f>
        <v>1000</v>
      </c>
      <c r="E169" s="52">
        <f t="shared" si="62"/>
        <v>1000</v>
      </c>
      <c r="F169" s="52">
        <f t="shared" si="62"/>
        <v>1000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72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BM169" s="3"/>
      <c r="BN169" s="3"/>
    </row>
    <row r="170" spans="1:66" s="4" customFormat="1" ht="108" customHeight="1" x14ac:dyDescent="0.25">
      <c r="A170" s="69" t="s">
        <v>216</v>
      </c>
      <c r="B170" s="16" t="s">
        <v>329</v>
      </c>
      <c r="C170" s="17" t="s">
        <v>218</v>
      </c>
      <c r="D170" s="52">
        <v>1000</v>
      </c>
      <c r="E170" s="52">
        <v>1000</v>
      </c>
      <c r="F170" s="52">
        <v>1000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72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5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BM170" s="3"/>
      <c r="BN170" s="3"/>
    </row>
    <row r="171" spans="1:66" s="4" customFormat="1" ht="13.2" x14ac:dyDescent="0.25">
      <c r="A171" s="69" t="s">
        <v>219</v>
      </c>
      <c r="B171" s="36" t="s">
        <v>5</v>
      </c>
      <c r="C171" s="37" t="s">
        <v>220</v>
      </c>
      <c r="D171" s="52">
        <f>+D172</f>
        <v>646182</v>
      </c>
      <c r="E171" s="52">
        <f t="shared" ref="E171:F172" si="63">+E172</f>
        <v>646182</v>
      </c>
      <c r="F171" s="52">
        <f t="shared" si="63"/>
        <v>646182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72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BM171" s="3"/>
      <c r="BN171" s="3"/>
    </row>
    <row r="172" spans="1:66" s="4" customFormat="1" ht="26.4" x14ac:dyDescent="0.25">
      <c r="A172" s="69" t="s">
        <v>221</v>
      </c>
      <c r="B172" s="36" t="s">
        <v>5</v>
      </c>
      <c r="C172" s="37" t="s">
        <v>222</v>
      </c>
      <c r="D172" s="52">
        <f>+D173</f>
        <v>646182</v>
      </c>
      <c r="E172" s="52">
        <f t="shared" si="63"/>
        <v>646182</v>
      </c>
      <c r="F172" s="52">
        <f t="shared" si="63"/>
        <v>646182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72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BM172" s="3"/>
      <c r="BN172" s="3"/>
    </row>
    <row r="173" spans="1:66" s="4" customFormat="1" ht="52.8" x14ac:dyDescent="0.25">
      <c r="A173" s="69" t="s">
        <v>223</v>
      </c>
      <c r="B173" s="36" t="s">
        <v>73</v>
      </c>
      <c r="C173" s="37" t="s">
        <v>224</v>
      </c>
      <c r="D173" s="52">
        <f t="shared" ref="D173:F173" si="64">501000+145182</f>
        <v>646182</v>
      </c>
      <c r="E173" s="52">
        <f t="shared" si="64"/>
        <v>646182</v>
      </c>
      <c r="F173" s="52">
        <f t="shared" si="64"/>
        <v>646182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72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BM173" s="3"/>
      <c r="BN173" s="3"/>
    </row>
    <row r="174" spans="1:66" s="4" customFormat="1" ht="96" customHeight="1" x14ac:dyDescent="0.25">
      <c r="A174" s="99" t="s">
        <v>453</v>
      </c>
      <c r="B174" s="36" t="s">
        <v>11</v>
      </c>
      <c r="C174" s="100" t="s">
        <v>454</v>
      </c>
      <c r="D174" s="52">
        <v>1400000</v>
      </c>
      <c r="E174" s="52">
        <v>0</v>
      </c>
      <c r="F174" s="52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97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BM174" s="3"/>
      <c r="BN174" s="3"/>
    </row>
    <row r="175" spans="1:66" s="4" customFormat="1" x14ac:dyDescent="0.25">
      <c r="A175" s="69" t="s">
        <v>225</v>
      </c>
      <c r="B175" s="16" t="s">
        <v>5</v>
      </c>
      <c r="C175" s="17" t="s">
        <v>226</v>
      </c>
      <c r="D175" s="52">
        <f>+D176</f>
        <v>494902</v>
      </c>
      <c r="E175" s="52">
        <f t="shared" ref="E175:F175" si="65">+E176</f>
        <v>315170</v>
      </c>
      <c r="F175" s="52">
        <f t="shared" si="65"/>
        <v>135435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72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6" s="4" customFormat="1" x14ac:dyDescent="0.25">
      <c r="A176" s="69" t="s">
        <v>227</v>
      </c>
      <c r="B176" s="16" t="s">
        <v>5</v>
      </c>
      <c r="C176" s="17" t="s">
        <v>228</v>
      </c>
      <c r="D176" s="52">
        <f>+D177</f>
        <v>494902</v>
      </c>
      <c r="E176" s="52">
        <f t="shared" ref="E176:F177" si="66">+E177</f>
        <v>315170</v>
      </c>
      <c r="F176" s="52">
        <f t="shared" si="66"/>
        <v>135435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72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6" s="4" customFormat="1" x14ac:dyDescent="0.25">
      <c r="A177" s="69" t="s">
        <v>229</v>
      </c>
      <c r="B177" s="16" t="s">
        <v>5</v>
      </c>
      <c r="C177" s="17" t="s">
        <v>230</v>
      </c>
      <c r="D177" s="52">
        <f>+D178</f>
        <v>494902</v>
      </c>
      <c r="E177" s="52">
        <f t="shared" si="66"/>
        <v>315170</v>
      </c>
      <c r="F177" s="52">
        <f t="shared" si="66"/>
        <v>135435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72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6"/>
      <c r="AS177" s="6"/>
      <c r="AT177" s="3"/>
      <c r="AU177" s="3"/>
      <c r="AV177" s="3"/>
      <c r="AW177" s="3"/>
      <c r="BM177" s="3"/>
      <c r="BN177" s="3"/>
    </row>
    <row r="178" spans="1:66" s="4" customFormat="1" ht="30.6" customHeight="1" x14ac:dyDescent="0.25">
      <c r="A178" s="71" t="s">
        <v>231</v>
      </c>
      <c r="B178" s="16" t="s">
        <v>71</v>
      </c>
      <c r="C178" s="17" t="s">
        <v>232</v>
      </c>
      <c r="D178" s="52">
        <v>494902</v>
      </c>
      <c r="E178" s="52">
        <v>315170</v>
      </c>
      <c r="F178" s="52">
        <v>135435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72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</row>
    <row r="179" spans="1:66" s="4" customFormat="1" ht="15.6" customHeight="1" x14ac:dyDescent="0.25">
      <c r="A179" s="71" t="s">
        <v>233</v>
      </c>
      <c r="B179" s="16" t="s">
        <v>5</v>
      </c>
      <c r="C179" s="17" t="s">
        <v>234</v>
      </c>
      <c r="D179" s="52">
        <f>+D180+D248+D257+D245</f>
        <v>3289088189.27</v>
      </c>
      <c r="E179" s="52">
        <f t="shared" ref="E179:F179" si="67">+E180</f>
        <v>2327868303</v>
      </c>
      <c r="F179" s="52">
        <f t="shared" si="67"/>
        <v>2351207685.0100002</v>
      </c>
      <c r="G179" s="3"/>
      <c r="H179" s="25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72"/>
      <c r="W179" s="3"/>
      <c r="X179" s="3"/>
      <c r="Y179" s="3"/>
      <c r="Z179" s="3"/>
      <c r="AB179" s="12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BM179" s="3"/>
      <c r="BN179" s="3"/>
    </row>
    <row r="180" spans="1:66" s="4" customFormat="1" ht="29.4" customHeight="1" x14ac:dyDescent="0.25">
      <c r="A180" s="87" t="s">
        <v>235</v>
      </c>
      <c r="B180" s="16" t="s">
        <v>5</v>
      </c>
      <c r="C180" s="17" t="s">
        <v>236</v>
      </c>
      <c r="D180" s="52">
        <f>+D181+D186+D218+D238</f>
        <v>3253891011.04</v>
      </c>
      <c r="E180" s="52">
        <f t="shared" ref="E180:F180" si="68">+E181+E186+E218+E238</f>
        <v>2327868303</v>
      </c>
      <c r="F180" s="52">
        <f t="shared" si="68"/>
        <v>2351207685.0100002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72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</row>
    <row r="181" spans="1:66" s="4" customFormat="1" ht="17.399999999999999" customHeight="1" x14ac:dyDescent="0.25">
      <c r="A181" s="87" t="s">
        <v>237</v>
      </c>
      <c r="B181" s="16" t="s">
        <v>5</v>
      </c>
      <c r="C181" s="17" t="s">
        <v>238</v>
      </c>
      <c r="D181" s="52">
        <f>+D182+D184</f>
        <v>433139500</v>
      </c>
      <c r="E181" s="52">
        <f t="shared" ref="E181:F181" si="69">+E182+E184</f>
        <v>0</v>
      </c>
      <c r="F181" s="52">
        <f t="shared" si="69"/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72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</row>
    <row r="182" spans="1:66" s="4" customFormat="1" ht="19.2" customHeight="1" x14ac:dyDescent="0.25">
      <c r="A182" s="70" t="s">
        <v>239</v>
      </c>
      <c r="B182" s="16" t="s">
        <v>5</v>
      </c>
      <c r="C182" s="28" t="s">
        <v>240</v>
      </c>
      <c r="D182" s="52">
        <f>+D183</f>
        <v>46225700</v>
      </c>
      <c r="E182" s="52">
        <f t="shared" ref="E182:F182" si="70">+E183</f>
        <v>0</v>
      </c>
      <c r="F182" s="52">
        <f t="shared" si="70"/>
        <v>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72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6" s="4" customFormat="1" ht="43.8" customHeight="1" x14ac:dyDescent="0.25">
      <c r="A183" s="70" t="s">
        <v>241</v>
      </c>
      <c r="B183" s="16" t="s">
        <v>242</v>
      </c>
      <c r="C183" s="17" t="s">
        <v>243</v>
      </c>
      <c r="D183" s="52">
        <v>46225700</v>
      </c>
      <c r="E183" s="52">
        <v>0</v>
      </c>
      <c r="F183" s="52">
        <v>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72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6" s="4" customFormat="1" ht="30" customHeight="1" x14ac:dyDescent="0.25">
      <c r="A184" s="69" t="s">
        <v>377</v>
      </c>
      <c r="B184" s="16" t="s">
        <v>5</v>
      </c>
      <c r="C184" s="63" t="s">
        <v>378</v>
      </c>
      <c r="D184" s="52">
        <f>+D185</f>
        <v>386913800</v>
      </c>
      <c r="E184" s="52">
        <f t="shared" ref="E184:F184" si="71">+E185</f>
        <v>0</v>
      </c>
      <c r="F184" s="52">
        <f t="shared" si="71"/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72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6" s="4" customFormat="1" ht="30.6" customHeight="1" x14ac:dyDescent="0.25">
      <c r="A185" s="70" t="s">
        <v>377</v>
      </c>
      <c r="B185" s="16" t="s">
        <v>242</v>
      </c>
      <c r="C185" s="17" t="s">
        <v>379</v>
      </c>
      <c r="D185" s="52">
        <v>386913800</v>
      </c>
      <c r="E185" s="52">
        <v>0</v>
      </c>
      <c r="F185" s="52"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72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6" s="4" customFormat="1" ht="31.2" customHeight="1" x14ac:dyDescent="0.25">
      <c r="A186" s="71" t="s">
        <v>244</v>
      </c>
      <c r="B186" s="16" t="s">
        <v>5</v>
      </c>
      <c r="C186" s="16" t="s">
        <v>245</v>
      </c>
      <c r="D186" s="52">
        <f>+D191+D193+D197+D201+D189+D199+D195+D187</f>
        <v>578474011.03999996</v>
      </c>
      <c r="E186" s="52">
        <f t="shared" ref="E186:F186" si="72">+E191+E193+E197+E201+E189+E199</f>
        <v>200420703</v>
      </c>
      <c r="F186" s="52">
        <f t="shared" si="72"/>
        <v>205184385.00999999</v>
      </c>
      <c r="G186" s="3"/>
      <c r="H186" s="25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72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6" s="4" customFormat="1" ht="31.2" customHeight="1" x14ac:dyDescent="0.25">
      <c r="A187" s="71" t="s">
        <v>445</v>
      </c>
      <c r="B187" s="16" t="s">
        <v>5</v>
      </c>
      <c r="C187" s="16" t="s">
        <v>442</v>
      </c>
      <c r="D187" s="52">
        <f>+D188</f>
        <v>91470</v>
      </c>
      <c r="E187" s="52">
        <f t="shared" ref="E187:F187" si="73">+E188</f>
        <v>0</v>
      </c>
      <c r="F187" s="52">
        <f t="shared" si="73"/>
        <v>0</v>
      </c>
      <c r="G187" s="3"/>
      <c r="H187" s="25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94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6" s="4" customFormat="1" ht="40.799999999999997" customHeight="1" x14ac:dyDescent="0.25">
      <c r="A188" s="71" t="s">
        <v>443</v>
      </c>
      <c r="B188" s="16" t="s">
        <v>381</v>
      </c>
      <c r="C188" s="16" t="s">
        <v>444</v>
      </c>
      <c r="D188" s="52">
        <v>91470</v>
      </c>
      <c r="E188" s="52">
        <v>0</v>
      </c>
      <c r="F188" s="52">
        <v>0</v>
      </c>
      <c r="G188" s="3"/>
      <c r="H188" s="25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94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6" s="4" customFormat="1" ht="45" customHeight="1" x14ac:dyDescent="0.25">
      <c r="A189" s="71" t="s">
        <v>382</v>
      </c>
      <c r="B189" s="16" t="s">
        <v>5</v>
      </c>
      <c r="C189" s="16" t="s">
        <v>383</v>
      </c>
      <c r="D189" s="52">
        <f>+D190</f>
        <v>20159900</v>
      </c>
      <c r="E189" s="52">
        <f t="shared" ref="E189:F189" si="74">+E190</f>
        <v>0</v>
      </c>
      <c r="F189" s="52">
        <f t="shared" si="74"/>
        <v>0</v>
      </c>
      <c r="G189" s="3"/>
      <c r="H189" s="25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72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6" s="4" customFormat="1" ht="46.2" customHeight="1" x14ac:dyDescent="0.25">
      <c r="A190" s="71" t="s">
        <v>384</v>
      </c>
      <c r="B190" s="16" t="s">
        <v>381</v>
      </c>
      <c r="C190" s="16" t="s">
        <v>385</v>
      </c>
      <c r="D190" s="52">
        <v>20159900</v>
      </c>
      <c r="E190" s="52">
        <v>0</v>
      </c>
      <c r="F190" s="52">
        <v>0</v>
      </c>
      <c r="G190" s="3"/>
      <c r="H190" s="25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72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6" s="4" customFormat="1" ht="59.4" customHeight="1" x14ac:dyDescent="0.25">
      <c r="A191" s="71" t="s">
        <v>246</v>
      </c>
      <c r="B191" s="16" t="s">
        <v>5</v>
      </c>
      <c r="C191" s="16" t="s">
        <v>247</v>
      </c>
      <c r="D191" s="52">
        <f>+D192</f>
        <v>59198300</v>
      </c>
      <c r="E191" s="52">
        <f t="shared" ref="E191:F191" si="75">+E192</f>
        <v>57893400</v>
      </c>
      <c r="F191" s="52">
        <f t="shared" si="75"/>
        <v>57387900</v>
      </c>
      <c r="G191" s="3"/>
      <c r="H191" s="25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72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6" s="4" customFormat="1" ht="56.4" customHeight="1" x14ac:dyDescent="0.25">
      <c r="A192" s="71" t="s">
        <v>248</v>
      </c>
      <c r="B192" s="16" t="s">
        <v>249</v>
      </c>
      <c r="C192" s="16" t="s">
        <v>250</v>
      </c>
      <c r="D192" s="52">
        <f>59000000+198300</f>
        <v>59198300</v>
      </c>
      <c r="E192" s="52">
        <f>57699500+193900</f>
        <v>57893400</v>
      </c>
      <c r="F192" s="52">
        <f>57195700+192200</f>
        <v>57387900</v>
      </c>
      <c r="G192" s="3"/>
      <c r="H192" s="25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72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7" s="4" customFormat="1" ht="57" customHeight="1" x14ac:dyDescent="0.25">
      <c r="A193" s="88" t="s">
        <v>251</v>
      </c>
      <c r="B193" s="36" t="s">
        <v>5</v>
      </c>
      <c r="C193" s="36" t="s">
        <v>252</v>
      </c>
      <c r="D193" s="52">
        <f>D194</f>
        <v>2659760.7599999998</v>
      </c>
      <c r="E193" s="52">
        <f>E194</f>
        <v>4718363</v>
      </c>
      <c r="F193" s="52">
        <f>F194</f>
        <v>7550625.0099999998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72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7" s="4" customFormat="1" ht="57.6" customHeight="1" x14ac:dyDescent="0.25">
      <c r="A194" s="88" t="s">
        <v>253</v>
      </c>
      <c r="B194" s="16" t="s">
        <v>254</v>
      </c>
      <c r="C194" s="16" t="s">
        <v>255</v>
      </c>
      <c r="D194" s="52">
        <f>2659800-39.24</f>
        <v>2659760.7599999998</v>
      </c>
      <c r="E194" s="52">
        <f>4718400-37</f>
        <v>4718363</v>
      </c>
      <c r="F194" s="52">
        <f>7550600+25.01</f>
        <v>7550625.0099999998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72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7" s="4" customFormat="1" ht="26.4" x14ac:dyDescent="0.25">
      <c r="A195" s="101" t="s">
        <v>433</v>
      </c>
      <c r="B195" s="16" t="s">
        <v>5</v>
      </c>
      <c r="C195" s="102" t="s">
        <v>436</v>
      </c>
      <c r="D195" s="52">
        <f>+D196</f>
        <v>15648331.99</v>
      </c>
      <c r="E195" s="52">
        <f t="shared" ref="E195:F195" si="76">+E196</f>
        <v>0</v>
      </c>
      <c r="F195" s="52">
        <f t="shared" si="76"/>
        <v>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94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7" s="4" customFormat="1" ht="26.4" x14ac:dyDescent="0.25">
      <c r="A196" s="101" t="s">
        <v>434</v>
      </c>
      <c r="B196" s="16" t="s">
        <v>381</v>
      </c>
      <c r="C196" s="103" t="s">
        <v>435</v>
      </c>
      <c r="D196" s="104">
        <v>15648331.99</v>
      </c>
      <c r="E196" s="52">
        <v>0</v>
      </c>
      <c r="F196" s="52">
        <v>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94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7" s="4" customFormat="1" ht="16.2" customHeight="1" x14ac:dyDescent="0.25">
      <c r="A197" s="88" t="s">
        <v>312</v>
      </c>
      <c r="B197" s="16" t="s">
        <v>5</v>
      </c>
      <c r="C197" s="16" t="s">
        <v>313</v>
      </c>
      <c r="D197" s="52">
        <f>+D198</f>
        <v>750780</v>
      </c>
      <c r="E197" s="52">
        <f t="shared" ref="E197:F197" si="77">+E198</f>
        <v>751740</v>
      </c>
      <c r="F197" s="52">
        <f t="shared" si="77"/>
        <v>771360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72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7" s="4" customFormat="1" ht="31.2" customHeight="1" x14ac:dyDescent="0.25">
      <c r="A198" s="88" t="s">
        <v>315</v>
      </c>
      <c r="B198" s="16" t="s">
        <v>254</v>
      </c>
      <c r="C198" s="16" t="s">
        <v>314</v>
      </c>
      <c r="D198" s="52">
        <f>750800-20</f>
        <v>750780</v>
      </c>
      <c r="E198" s="52">
        <f>751700+40</f>
        <v>751740</v>
      </c>
      <c r="F198" s="52">
        <f>771400-40</f>
        <v>771360</v>
      </c>
      <c r="G198" s="25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72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7" s="4" customFormat="1" ht="30.6" customHeight="1" x14ac:dyDescent="0.25">
      <c r="A199" s="88" t="s">
        <v>387</v>
      </c>
      <c r="B199" s="16" t="s">
        <v>5</v>
      </c>
      <c r="C199" s="16" t="s">
        <v>390</v>
      </c>
      <c r="D199" s="52">
        <f>+D200</f>
        <v>41594200</v>
      </c>
      <c r="E199" s="52">
        <f t="shared" ref="E199:F199" si="78">+E200</f>
        <v>0</v>
      </c>
      <c r="F199" s="52">
        <f t="shared" si="78"/>
        <v>0</v>
      </c>
      <c r="G199" s="25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72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7" s="4" customFormat="1" ht="29.4" customHeight="1" x14ac:dyDescent="0.25">
      <c r="A200" s="88" t="s">
        <v>389</v>
      </c>
      <c r="B200" s="16" t="s">
        <v>73</v>
      </c>
      <c r="C200" s="16" t="s">
        <v>388</v>
      </c>
      <c r="D200" s="52">
        <v>41594200</v>
      </c>
      <c r="E200" s="52">
        <v>0</v>
      </c>
      <c r="F200" s="52">
        <v>0</v>
      </c>
      <c r="G200" s="25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72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7" s="4" customFormat="1" ht="16.2" customHeight="1" x14ac:dyDescent="0.25">
      <c r="A201" s="71" t="s">
        <v>256</v>
      </c>
      <c r="B201" s="16" t="s">
        <v>5</v>
      </c>
      <c r="C201" s="32" t="s">
        <v>257</v>
      </c>
      <c r="D201" s="52">
        <f>+D202</f>
        <v>438371268.29000002</v>
      </c>
      <c r="E201" s="52">
        <f>+E202</f>
        <v>137057200</v>
      </c>
      <c r="F201" s="52">
        <f>+F202</f>
        <v>139474500</v>
      </c>
      <c r="G201" s="3"/>
      <c r="H201" s="25"/>
      <c r="I201" s="25"/>
      <c r="J201" s="25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72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7" s="4" customFormat="1" ht="18.600000000000001" customHeight="1" x14ac:dyDescent="0.25">
      <c r="A202" s="71" t="s">
        <v>258</v>
      </c>
      <c r="B202" s="16" t="s">
        <v>5</v>
      </c>
      <c r="C202" s="32" t="s">
        <v>259</v>
      </c>
      <c r="D202" s="52">
        <f>+D203+D205+D206+D207+D208+D209+D214+D216+D217+D211+D210+D204+D215+D212+D213</f>
        <v>438371268.29000002</v>
      </c>
      <c r="E202" s="52">
        <f t="shared" ref="E202:F202" si="79">+E203+E205+E206+E207+E208+E209+E214+E216+E217+E211+E210+E204+E215</f>
        <v>137057200</v>
      </c>
      <c r="F202" s="52">
        <f t="shared" si="79"/>
        <v>139474500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72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7" s="4" customFormat="1" ht="58.8" customHeight="1" x14ac:dyDescent="0.25">
      <c r="A203" s="69" t="s">
        <v>319</v>
      </c>
      <c r="B203" s="16" t="s">
        <v>254</v>
      </c>
      <c r="C203" s="32" t="s">
        <v>259</v>
      </c>
      <c r="D203" s="52">
        <v>187208600</v>
      </c>
      <c r="E203" s="52">
        <v>0</v>
      </c>
      <c r="F203" s="52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72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  <c r="BO203" s="59"/>
    </row>
    <row r="204" spans="1:67" s="4" customFormat="1" ht="82.8" customHeight="1" x14ac:dyDescent="0.25">
      <c r="A204" s="69" t="s">
        <v>391</v>
      </c>
      <c r="B204" s="16" t="s">
        <v>254</v>
      </c>
      <c r="C204" s="32" t="s">
        <v>259</v>
      </c>
      <c r="D204" s="52">
        <v>450000</v>
      </c>
      <c r="E204" s="52">
        <v>0</v>
      </c>
      <c r="F204" s="52">
        <v>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72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  <c r="BO204" s="59"/>
    </row>
    <row r="205" spans="1:67" s="4" customFormat="1" ht="69.599999999999994" customHeight="1" x14ac:dyDescent="0.25">
      <c r="A205" s="77" t="s">
        <v>331</v>
      </c>
      <c r="B205" s="16" t="s">
        <v>249</v>
      </c>
      <c r="C205" s="32" t="s">
        <v>259</v>
      </c>
      <c r="D205" s="55">
        <v>7580600</v>
      </c>
      <c r="E205" s="55">
        <v>0</v>
      </c>
      <c r="F205" s="55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72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7" s="4" customFormat="1" ht="72.599999999999994" customHeight="1" x14ac:dyDescent="0.25">
      <c r="A206" s="77" t="s">
        <v>260</v>
      </c>
      <c r="B206" s="16" t="s">
        <v>249</v>
      </c>
      <c r="C206" s="32" t="s">
        <v>259</v>
      </c>
      <c r="D206" s="52">
        <v>3097200</v>
      </c>
      <c r="E206" s="52">
        <v>3006700</v>
      </c>
      <c r="F206" s="52">
        <v>3006700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72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7" s="4" customFormat="1" ht="81.599999999999994" customHeight="1" x14ac:dyDescent="0.25">
      <c r="A207" s="69" t="s">
        <v>375</v>
      </c>
      <c r="B207" s="16" t="s">
        <v>249</v>
      </c>
      <c r="C207" s="32" t="s">
        <v>259</v>
      </c>
      <c r="D207" s="52">
        <f>14115900+1175800</f>
        <v>15291700</v>
      </c>
      <c r="E207" s="52">
        <f>12027300+593700</f>
        <v>12621000</v>
      </c>
      <c r="F207" s="52">
        <f>14398400+709200</f>
        <v>15107600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72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  <c r="BO207" s="68"/>
    </row>
    <row r="208" spans="1:67" s="4" customFormat="1" ht="56.4" customHeight="1" x14ac:dyDescent="0.25">
      <c r="A208" s="69" t="s">
        <v>261</v>
      </c>
      <c r="B208" s="16" t="s">
        <v>249</v>
      </c>
      <c r="C208" s="32" t="s">
        <v>259</v>
      </c>
      <c r="D208" s="52">
        <f>6887700-249800</f>
        <v>6637900</v>
      </c>
      <c r="E208" s="52">
        <f>6669900-240400</f>
        <v>6429500</v>
      </c>
      <c r="F208" s="52">
        <f>6957400-250700</f>
        <v>6706700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72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7" s="4" customFormat="1" ht="52.2" customHeight="1" x14ac:dyDescent="0.25">
      <c r="A209" s="69" t="s">
        <v>421</v>
      </c>
      <c r="B209" s="16" t="s">
        <v>249</v>
      </c>
      <c r="C209" s="32" t="s">
        <v>259</v>
      </c>
      <c r="D209" s="52">
        <v>23768600</v>
      </c>
      <c r="E209" s="52">
        <v>0</v>
      </c>
      <c r="F209" s="52">
        <v>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72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7" s="4" customFormat="1" ht="99.6" customHeight="1" x14ac:dyDescent="0.25">
      <c r="A210" s="69" t="s">
        <v>386</v>
      </c>
      <c r="B210" s="16" t="s">
        <v>249</v>
      </c>
      <c r="C210" s="32" t="s">
        <v>259</v>
      </c>
      <c r="D210" s="52">
        <v>3697500</v>
      </c>
      <c r="E210" s="52">
        <v>0</v>
      </c>
      <c r="F210" s="52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72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7" s="4" customFormat="1" ht="58.8" customHeight="1" x14ac:dyDescent="0.25">
      <c r="A211" s="70" t="s">
        <v>380</v>
      </c>
      <c r="B211" s="16" t="s">
        <v>381</v>
      </c>
      <c r="C211" s="32" t="s">
        <v>259</v>
      </c>
      <c r="D211" s="52">
        <v>32240000</v>
      </c>
      <c r="E211" s="52">
        <v>0</v>
      </c>
      <c r="F211" s="52">
        <v>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72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</row>
    <row r="212" spans="1:67" s="4" customFormat="1" ht="58.8" customHeight="1" x14ac:dyDescent="0.25">
      <c r="A212" s="105" t="s">
        <v>380</v>
      </c>
      <c r="B212" s="16" t="s">
        <v>381</v>
      </c>
      <c r="C212" s="32" t="s">
        <v>259</v>
      </c>
      <c r="D212" s="52">
        <v>16551500</v>
      </c>
      <c r="E212" s="52">
        <v>0</v>
      </c>
      <c r="F212" s="52">
        <v>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94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BM212" s="3"/>
      <c r="BN212" s="3"/>
    </row>
    <row r="213" spans="1:67" s="4" customFormat="1" ht="73.2" customHeight="1" x14ac:dyDescent="0.25">
      <c r="A213" s="105" t="s">
        <v>446</v>
      </c>
      <c r="B213" s="16" t="s">
        <v>381</v>
      </c>
      <c r="C213" s="32" t="s">
        <v>259</v>
      </c>
      <c r="D213" s="52">
        <v>366046</v>
      </c>
      <c r="E213" s="52">
        <v>0</v>
      </c>
      <c r="F213" s="52">
        <v>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94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7" s="4" customFormat="1" ht="43.8" customHeight="1" x14ac:dyDescent="0.25">
      <c r="A214" s="77" t="s">
        <v>262</v>
      </c>
      <c r="B214" s="16" t="s">
        <v>205</v>
      </c>
      <c r="C214" s="32" t="s">
        <v>259</v>
      </c>
      <c r="D214" s="52">
        <v>15000000</v>
      </c>
      <c r="E214" s="52">
        <v>15000000</v>
      </c>
      <c r="F214" s="52">
        <v>15000000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72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7" s="4" customFormat="1" ht="43.95" customHeight="1" x14ac:dyDescent="0.25">
      <c r="A215" s="69" t="s">
        <v>398</v>
      </c>
      <c r="B215" s="16" t="s">
        <v>205</v>
      </c>
      <c r="C215" s="32" t="s">
        <v>259</v>
      </c>
      <c r="D215" s="52">
        <v>23859722.289999999</v>
      </c>
      <c r="E215" s="52">
        <v>0</v>
      </c>
      <c r="F215" s="52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72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7" s="4" customFormat="1" ht="42.6" customHeight="1" x14ac:dyDescent="0.25">
      <c r="A216" s="77" t="s">
        <v>422</v>
      </c>
      <c r="B216" s="16" t="s">
        <v>73</v>
      </c>
      <c r="C216" s="32" t="s">
        <v>259</v>
      </c>
      <c r="D216" s="52">
        <v>2621900</v>
      </c>
      <c r="E216" s="52">
        <v>0</v>
      </c>
      <c r="F216" s="52">
        <v>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72"/>
      <c r="W216" s="3"/>
      <c r="X216" s="3"/>
      <c r="Y216" s="3"/>
      <c r="Z216" s="3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7" s="4" customFormat="1" ht="58.8" customHeight="1" x14ac:dyDescent="0.25">
      <c r="A217" s="77" t="s">
        <v>423</v>
      </c>
      <c r="B217" s="16" t="s">
        <v>73</v>
      </c>
      <c r="C217" s="32" t="s">
        <v>259</v>
      </c>
      <c r="D217" s="52">
        <v>100000000</v>
      </c>
      <c r="E217" s="52">
        <v>100000000</v>
      </c>
      <c r="F217" s="52">
        <v>99653500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72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7" s="4" customFormat="1" ht="18.600000000000001" customHeight="1" x14ac:dyDescent="0.25">
      <c r="A218" s="71" t="s">
        <v>263</v>
      </c>
      <c r="B218" s="16" t="s">
        <v>5</v>
      </c>
      <c r="C218" s="17" t="s">
        <v>264</v>
      </c>
      <c r="D218" s="52">
        <f>+D219+D234+D232</f>
        <v>2174179700</v>
      </c>
      <c r="E218" s="52">
        <f t="shared" ref="E218:F218" si="80">+E219+E234+E232</f>
        <v>2067363300</v>
      </c>
      <c r="F218" s="52">
        <f t="shared" si="80"/>
        <v>2084783800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72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7" s="4" customFormat="1" ht="30" customHeight="1" x14ac:dyDescent="0.25">
      <c r="A219" s="71" t="s">
        <v>265</v>
      </c>
      <c r="B219" s="16" t="s">
        <v>5</v>
      </c>
      <c r="C219" s="16" t="s">
        <v>266</v>
      </c>
      <c r="D219" s="52">
        <f>+D220</f>
        <v>32946200</v>
      </c>
      <c r="E219" s="52">
        <f>+E220</f>
        <v>32946200</v>
      </c>
      <c r="F219" s="52">
        <f>+F220</f>
        <v>32946200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72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7" s="41" customFormat="1" ht="29.4" customHeight="1" x14ac:dyDescent="0.3">
      <c r="A220" s="71" t="s">
        <v>267</v>
      </c>
      <c r="B220" s="16" t="s">
        <v>5</v>
      </c>
      <c r="C220" s="16" t="s">
        <v>268</v>
      </c>
      <c r="D220" s="52">
        <f>SUM(D221:D231)</f>
        <v>32946200</v>
      </c>
      <c r="E220" s="52">
        <f>SUM(E221:E231)</f>
        <v>32946200</v>
      </c>
      <c r="F220" s="52">
        <f>SUM(F221:F231)</f>
        <v>32946200</v>
      </c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73"/>
      <c r="W220" s="40"/>
      <c r="X220" s="40"/>
      <c r="Y220" s="40"/>
      <c r="Z220" s="40"/>
      <c r="AC220" s="42"/>
      <c r="AD220" s="42"/>
      <c r="AE220" s="42"/>
      <c r="AF220" s="42"/>
      <c r="AG220" s="42"/>
      <c r="AH220" s="42"/>
      <c r="AI220" s="40"/>
      <c r="AJ220" s="40"/>
      <c r="AK220" s="40"/>
      <c r="AL220" s="40"/>
      <c r="AM220" s="40"/>
      <c r="AN220" s="40"/>
      <c r="AO220" s="40"/>
      <c r="AP220" s="40"/>
      <c r="AQ220" s="40"/>
      <c r="AR220" s="40"/>
      <c r="AS220" s="40"/>
      <c r="AT220" s="40"/>
      <c r="AU220" s="40"/>
      <c r="AV220" s="40"/>
      <c r="AW220" s="40"/>
      <c r="BM220" s="40"/>
      <c r="BN220" s="40"/>
    </row>
    <row r="221" spans="1:67" s="4" customFormat="1" ht="44.4" customHeight="1" x14ac:dyDescent="0.25">
      <c r="A221" s="69" t="s">
        <v>374</v>
      </c>
      <c r="B221" s="16" t="s">
        <v>249</v>
      </c>
      <c r="C221" s="16" t="s">
        <v>268</v>
      </c>
      <c r="D221" s="55">
        <v>13452000</v>
      </c>
      <c r="E221" s="55">
        <v>13452000</v>
      </c>
      <c r="F221" s="55">
        <v>13452000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72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  <c r="BO221" s="68"/>
    </row>
    <row r="222" spans="1:67" s="4" customFormat="1" ht="82.2" customHeight="1" x14ac:dyDescent="0.25">
      <c r="A222" s="69" t="s">
        <v>311</v>
      </c>
      <c r="B222" s="16" t="s">
        <v>249</v>
      </c>
      <c r="C222" s="16" t="s">
        <v>268</v>
      </c>
      <c r="D222" s="55">
        <v>93100</v>
      </c>
      <c r="E222" s="55">
        <v>93100</v>
      </c>
      <c r="F222" s="55">
        <v>93100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72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AY222" s="120"/>
      <c r="AZ222" s="120"/>
      <c r="BA222" s="120"/>
      <c r="BB222" s="120"/>
      <c r="BC222" s="120"/>
      <c r="BD222" s="120"/>
      <c r="BM222" s="3"/>
      <c r="BN222" s="3"/>
    </row>
    <row r="223" spans="1:67" s="4" customFormat="1" ht="32.4" customHeight="1" x14ac:dyDescent="0.25">
      <c r="A223" s="89" t="s">
        <v>269</v>
      </c>
      <c r="B223" s="16" t="s">
        <v>249</v>
      </c>
      <c r="C223" s="16" t="s">
        <v>268</v>
      </c>
      <c r="D223" s="55">
        <f>3160600+62000</f>
        <v>3222600</v>
      </c>
      <c r="E223" s="55">
        <f>3160600+62000</f>
        <v>3222600</v>
      </c>
      <c r="F223" s="55">
        <f>3160600+62000</f>
        <v>3222600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72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AZ223" s="121"/>
      <c r="BA223" s="121"/>
      <c r="BB223" s="121"/>
      <c r="BC223" s="121"/>
      <c r="BD223" s="121"/>
      <c r="BE223" s="121"/>
      <c r="BM223" s="3"/>
      <c r="BN223" s="3"/>
    </row>
    <row r="224" spans="1:67" s="41" customFormat="1" ht="42" customHeight="1" x14ac:dyDescent="0.3">
      <c r="A224" s="69" t="s">
        <v>270</v>
      </c>
      <c r="B224" s="16" t="s">
        <v>205</v>
      </c>
      <c r="C224" s="16" t="s">
        <v>268</v>
      </c>
      <c r="D224" s="52">
        <v>86400</v>
      </c>
      <c r="E224" s="52">
        <v>86400</v>
      </c>
      <c r="F224" s="52">
        <v>86400</v>
      </c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73"/>
      <c r="W224" s="40"/>
      <c r="X224" s="40"/>
      <c r="Y224" s="40"/>
      <c r="Z224" s="40"/>
      <c r="AC224" s="42"/>
      <c r="AD224" s="42"/>
      <c r="AE224" s="42"/>
      <c r="AF224" s="42"/>
      <c r="AG224" s="42"/>
      <c r="AH224" s="42"/>
      <c r="AI224" s="40"/>
      <c r="AJ224" s="40"/>
      <c r="AK224" s="40"/>
      <c r="AL224" s="40"/>
      <c r="AM224" s="40"/>
      <c r="AN224" s="40"/>
      <c r="AO224" s="40"/>
      <c r="AP224" s="40"/>
      <c r="AQ224" s="40"/>
      <c r="AR224" s="40"/>
      <c r="AS224" s="40"/>
      <c r="AT224" s="40"/>
      <c r="AU224" s="40"/>
      <c r="AV224" s="40"/>
      <c r="AW224" s="40"/>
      <c r="BM224" s="40"/>
      <c r="BN224" s="40"/>
    </row>
    <row r="225" spans="1:66" s="41" customFormat="1" ht="28.2" customHeight="1" x14ac:dyDescent="0.3">
      <c r="A225" s="71" t="s">
        <v>271</v>
      </c>
      <c r="B225" s="16" t="s">
        <v>205</v>
      </c>
      <c r="C225" s="16" t="s">
        <v>268</v>
      </c>
      <c r="D225" s="55">
        <v>158600</v>
      </c>
      <c r="E225" s="55">
        <v>158600</v>
      </c>
      <c r="F225" s="55">
        <v>158600</v>
      </c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73"/>
      <c r="W225" s="40"/>
      <c r="X225" s="40"/>
      <c r="Y225" s="40"/>
      <c r="Z225" s="40"/>
      <c r="AC225" s="42"/>
      <c r="AD225" s="42"/>
      <c r="AE225" s="42"/>
      <c r="AF225" s="42"/>
      <c r="AG225" s="42"/>
      <c r="AH225" s="42"/>
      <c r="AI225" s="40"/>
      <c r="AJ225" s="40"/>
      <c r="AK225" s="40"/>
      <c r="AL225" s="40"/>
      <c r="AM225" s="40"/>
      <c r="AN225" s="40"/>
      <c r="AO225" s="40"/>
      <c r="AP225" s="40"/>
      <c r="AQ225" s="40"/>
      <c r="AR225" s="40"/>
      <c r="AS225" s="40"/>
      <c r="AT225" s="40"/>
      <c r="AU225" s="40"/>
      <c r="AV225" s="40"/>
      <c r="AW225" s="40"/>
      <c r="BM225" s="40"/>
      <c r="BN225" s="40"/>
    </row>
    <row r="226" spans="1:66" s="41" customFormat="1" ht="57.6" customHeight="1" x14ac:dyDescent="0.3">
      <c r="A226" s="69" t="s">
        <v>272</v>
      </c>
      <c r="B226" s="16" t="s">
        <v>205</v>
      </c>
      <c r="C226" s="16" t="s">
        <v>268</v>
      </c>
      <c r="D226" s="57">
        <v>5515200</v>
      </c>
      <c r="E226" s="57">
        <v>5515200</v>
      </c>
      <c r="F226" s="57">
        <v>5515200</v>
      </c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73"/>
      <c r="W226" s="40"/>
      <c r="X226" s="40"/>
      <c r="Y226" s="40"/>
      <c r="Z226" s="40"/>
      <c r="AC226" s="42"/>
      <c r="AD226" s="42"/>
      <c r="AE226" s="42"/>
      <c r="AF226" s="42"/>
      <c r="AG226" s="42"/>
      <c r="AH226" s="42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BM226" s="40"/>
      <c r="BN226" s="40"/>
    </row>
    <row r="227" spans="1:66" s="4" customFormat="1" ht="57" customHeight="1" x14ac:dyDescent="0.25">
      <c r="A227" s="69" t="s">
        <v>273</v>
      </c>
      <c r="B227" s="16" t="s">
        <v>205</v>
      </c>
      <c r="C227" s="16" t="s">
        <v>268</v>
      </c>
      <c r="D227" s="55">
        <v>4429700</v>
      </c>
      <c r="E227" s="55">
        <v>4429700</v>
      </c>
      <c r="F227" s="55">
        <v>4429700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72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1" customFormat="1" ht="26.4" x14ac:dyDescent="0.3">
      <c r="A228" s="71" t="s">
        <v>274</v>
      </c>
      <c r="B228" s="16" t="s">
        <v>205</v>
      </c>
      <c r="C228" s="16" t="s">
        <v>268</v>
      </c>
      <c r="D228" s="57">
        <v>1463200</v>
      </c>
      <c r="E228" s="57">
        <v>1463200</v>
      </c>
      <c r="F228" s="57">
        <v>1463200</v>
      </c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73"/>
      <c r="W228" s="40"/>
      <c r="X228" s="40"/>
      <c r="Y228" s="40"/>
      <c r="Z228" s="40"/>
      <c r="AC228" s="42"/>
      <c r="AD228" s="42"/>
      <c r="AE228" s="42"/>
      <c r="AF228" s="42"/>
      <c r="AG228" s="42"/>
      <c r="AH228" s="42"/>
      <c r="AI228" s="40"/>
      <c r="AJ228" s="40"/>
      <c r="AK228" s="40"/>
      <c r="AL228" s="40"/>
      <c r="AM228" s="40"/>
      <c r="AN228" s="40"/>
      <c r="AO228" s="40"/>
      <c r="AP228" s="40"/>
      <c r="AQ228" s="40"/>
      <c r="AR228" s="40"/>
      <c r="AS228" s="40"/>
      <c r="AT228" s="40"/>
      <c r="AU228" s="40"/>
      <c r="AV228" s="40"/>
      <c r="AW228" s="40"/>
      <c r="BM228" s="40"/>
      <c r="BN228" s="40"/>
    </row>
    <row r="229" spans="1:66" s="41" customFormat="1" ht="81.599999999999994" customHeight="1" x14ac:dyDescent="0.3">
      <c r="A229" s="71" t="s">
        <v>275</v>
      </c>
      <c r="B229" s="16" t="s">
        <v>205</v>
      </c>
      <c r="C229" s="16" t="s">
        <v>268</v>
      </c>
      <c r="D229" s="56">
        <v>700</v>
      </c>
      <c r="E229" s="56">
        <v>700</v>
      </c>
      <c r="F229" s="56">
        <v>700</v>
      </c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73"/>
      <c r="W229" s="40"/>
      <c r="X229" s="40"/>
      <c r="Y229" s="40"/>
      <c r="Z229" s="40"/>
      <c r="AC229" s="42"/>
      <c r="AD229" s="42"/>
      <c r="AE229" s="42"/>
      <c r="AF229" s="42"/>
      <c r="AG229" s="42"/>
      <c r="AH229" s="42"/>
      <c r="AI229" s="40"/>
      <c r="AJ229" s="40"/>
      <c r="AK229" s="40"/>
      <c r="AL229" s="40"/>
      <c r="AM229" s="40"/>
      <c r="AN229" s="40"/>
      <c r="AO229" s="40"/>
      <c r="AP229" s="40"/>
      <c r="AQ229" s="40"/>
      <c r="AR229" s="40"/>
      <c r="AS229" s="40"/>
      <c r="AT229" s="40"/>
      <c r="AU229" s="40"/>
      <c r="AV229" s="40"/>
      <c r="AW229" s="40"/>
      <c r="BM229" s="40"/>
      <c r="BN229" s="40"/>
    </row>
    <row r="230" spans="1:66" s="4" customFormat="1" ht="44.4" customHeight="1" x14ac:dyDescent="0.25">
      <c r="A230" s="71" t="s">
        <v>276</v>
      </c>
      <c r="B230" s="16" t="s">
        <v>205</v>
      </c>
      <c r="C230" s="16" t="s">
        <v>268</v>
      </c>
      <c r="D230" s="55">
        <v>2935500</v>
      </c>
      <c r="E230" s="55">
        <v>2935500</v>
      </c>
      <c r="F230" s="55">
        <v>2935500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72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52.8" x14ac:dyDescent="0.25">
      <c r="A231" s="90" t="s">
        <v>299</v>
      </c>
      <c r="B231" s="16" t="s">
        <v>73</v>
      </c>
      <c r="C231" s="16" t="s">
        <v>268</v>
      </c>
      <c r="D231" s="55">
        <v>1589200</v>
      </c>
      <c r="E231" s="55">
        <v>1589200</v>
      </c>
      <c r="F231" s="55">
        <v>1589200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72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AY231" s="122"/>
      <c r="AZ231" s="122"/>
      <c r="BA231" s="122"/>
      <c r="BB231" s="122"/>
      <c r="BC231" s="122"/>
      <c r="BD231" s="122"/>
      <c r="BM231" s="3"/>
      <c r="BN231" s="3"/>
    </row>
    <row r="232" spans="1:66" s="4" customFormat="1" ht="57.6" customHeight="1" x14ac:dyDescent="0.25">
      <c r="A232" s="71" t="s">
        <v>330</v>
      </c>
      <c r="B232" s="16" t="s">
        <v>5</v>
      </c>
      <c r="C232" s="36" t="s">
        <v>277</v>
      </c>
      <c r="D232" s="55">
        <f>+D233</f>
        <v>1900</v>
      </c>
      <c r="E232" s="55">
        <f>+E233</f>
        <v>2000</v>
      </c>
      <c r="F232" s="55">
        <f>+F233</f>
        <v>147700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72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55.2" customHeight="1" x14ac:dyDescent="0.25">
      <c r="A233" s="71" t="s">
        <v>278</v>
      </c>
      <c r="B233" s="16" t="s">
        <v>205</v>
      </c>
      <c r="C233" s="36" t="s">
        <v>279</v>
      </c>
      <c r="D233" s="55">
        <v>1900</v>
      </c>
      <c r="E233" s="55">
        <v>2000</v>
      </c>
      <c r="F233" s="55">
        <v>147700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72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6" s="4" customFormat="1" ht="16.2" customHeight="1" x14ac:dyDescent="0.25">
      <c r="A234" s="71" t="s">
        <v>280</v>
      </c>
      <c r="B234" s="16" t="s">
        <v>5</v>
      </c>
      <c r="C234" s="17" t="s">
        <v>281</v>
      </c>
      <c r="D234" s="52">
        <f>+D235</f>
        <v>2141231600</v>
      </c>
      <c r="E234" s="52">
        <f>+E235</f>
        <v>2034415100</v>
      </c>
      <c r="F234" s="52">
        <f>+F235</f>
        <v>2051689900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72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6" s="4" customFormat="1" ht="13.8" customHeight="1" x14ac:dyDescent="0.25">
      <c r="A235" s="71" t="s">
        <v>282</v>
      </c>
      <c r="B235" s="16" t="s">
        <v>5</v>
      </c>
      <c r="C235" s="17" t="s">
        <v>283</v>
      </c>
      <c r="D235" s="52">
        <f>+D236+D237</f>
        <v>2141231600</v>
      </c>
      <c r="E235" s="52">
        <f t="shared" ref="E235:F235" si="81">+E236+E237</f>
        <v>2034415100</v>
      </c>
      <c r="F235" s="52">
        <f t="shared" si="81"/>
        <v>2051689900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72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6" s="4" customFormat="1" ht="98.4" customHeight="1" x14ac:dyDescent="0.25">
      <c r="A236" s="69" t="s">
        <v>424</v>
      </c>
      <c r="B236" s="16" t="s">
        <v>249</v>
      </c>
      <c r="C236" s="17" t="s">
        <v>284</v>
      </c>
      <c r="D236" s="53">
        <v>1021663600</v>
      </c>
      <c r="E236" s="53">
        <v>1004715600</v>
      </c>
      <c r="F236" s="53">
        <v>983566000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72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6" s="4" customFormat="1" ht="67.8" customHeight="1" x14ac:dyDescent="0.25">
      <c r="A237" s="69" t="s">
        <v>425</v>
      </c>
      <c r="B237" s="16" t="s">
        <v>249</v>
      </c>
      <c r="C237" s="17" t="s">
        <v>283</v>
      </c>
      <c r="D237" s="53">
        <v>1119568000</v>
      </c>
      <c r="E237" s="53">
        <v>1029699500</v>
      </c>
      <c r="F237" s="53">
        <v>1068123900</v>
      </c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72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6" s="4" customFormat="1" ht="16.8" customHeight="1" x14ac:dyDescent="0.25">
      <c r="A238" s="69" t="s">
        <v>392</v>
      </c>
      <c r="B238" s="16" t="s">
        <v>5</v>
      </c>
      <c r="C238" s="17" t="s">
        <v>393</v>
      </c>
      <c r="D238" s="53">
        <f>+D241+D239+D243</f>
        <v>68097800</v>
      </c>
      <c r="E238" s="53">
        <f t="shared" ref="E238:F238" si="82">+E241+E239</f>
        <v>60084300</v>
      </c>
      <c r="F238" s="53">
        <f t="shared" si="82"/>
        <v>61239500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72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6" s="4" customFormat="1" ht="72" customHeight="1" x14ac:dyDescent="0.25">
      <c r="A239" s="69" t="s">
        <v>399</v>
      </c>
      <c r="B239" s="16" t="s">
        <v>5</v>
      </c>
      <c r="C239" s="17" t="s">
        <v>400</v>
      </c>
      <c r="D239" s="53">
        <f>+D240</f>
        <v>5592200</v>
      </c>
      <c r="E239" s="53">
        <f t="shared" ref="E239:F239" si="83">+E240</f>
        <v>5590700</v>
      </c>
      <c r="F239" s="53">
        <f t="shared" si="83"/>
        <v>6745900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72"/>
      <c r="W239" s="3"/>
      <c r="X239" s="3"/>
      <c r="Y239" s="3"/>
      <c r="Z239" s="3"/>
      <c r="AC239" s="5"/>
      <c r="AD239" s="5"/>
      <c r="AE239" s="5"/>
      <c r="AF239" s="5"/>
      <c r="AG239" s="5"/>
      <c r="AH239" s="5"/>
      <c r="AI239" s="3"/>
      <c r="AJ239" s="3"/>
      <c r="AK239" s="3"/>
      <c r="AL239" s="3"/>
      <c r="AM239" s="3"/>
      <c r="AN239" s="3"/>
      <c r="AO239" s="3"/>
      <c r="AP239" s="3"/>
      <c r="AQ239" s="3"/>
      <c r="AR239" s="6"/>
      <c r="AS239" s="6"/>
      <c r="AT239" s="3"/>
      <c r="AU239" s="3"/>
      <c r="AV239" s="3"/>
      <c r="AW239" s="3"/>
      <c r="BM239" s="3"/>
      <c r="BN239" s="3"/>
    </row>
    <row r="240" spans="1:66" s="4" customFormat="1" ht="66.599999999999994" customHeight="1" x14ac:dyDescent="0.25">
      <c r="A240" s="69" t="s">
        <v>401</v>
      </c>
      <c r="B240" s="16" t="s">
        <v>249</v>
      </c>
      <c r="C240" s="17" t="s">
        <v>402</v>
      </c>
      <c r="D240" s="53">
        <v>5592200</v>
      </c>
      <c r="E240" s="53">
        <v>5590700</v>
      </c>
      <c r="F240" s="53">
        <v>6745900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72"/>
      <c r="W240" s="3"/>
      <c r="X240" s="3"/>
      <c r="Y240" s="3"/>
      <c r="Z240" s="3"/>
      <c r="AC240" s="5"/>
      <c r="AD240" s="5"/>
      <c r="AE240" s="5"/>
      <c r="AF240" s="5"/>
      <c r="AG240" s="5"/>
      <c r="AH240" s="5"/>
      <c r="AI240" s="3"/>
      <c r="AJ240" s="3"/>
      <c r="AK240" s="3"/>
      <c r="AL240" s="3"/>
      <c r="AM240" s="3"/>
      <c r="AN240" s="3"/>
      <c r="AO240" s="3"/>
      <c r="AP240" s="3"/>
      <c r="AQ240" s="3"/>
      <c r="AR240" s="6"/>
      <c r="AS240" s="6"/>
      <c r="AT240" s="3"/>
      <c r="AU240" s="3"/>
      <c r="AV240" s="3"/>
      <c r="AW240" s="3"/>
      <c r="BM240" s="3"/>
      <c r="BN240" s="3"/>
    </row>
    <row r="241" spans="1:66" s="4" customFormat="1" ht="97.2" customHeight="1" x14ac:dyDescent="0.25">
      <c r="A241" s="69" t="s">
        <v>394</v>
      </c>
      <c r="B241" s="16" t="s">
        <v>5</v>
      </c>
      <c r="C241" s="17" t="s">
        <v>395</v>
      </c>
      <c r="D241" s="53">
        <f>+D242</f>
        <v>54493600</v>
      </c>
      <c r="E241" s="53">
        <f t="shared" ref="E241:F241" si="84">+E242</f>
        <v>54493600</v>
      </c>
      <c r="F241" s="53">
        <f t="shared" si="84"/>
        <v>54493600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72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6" s="4" customFormat="1" ht="96.6" customHeight="1" x14ac:dyDescent="0.25">
      <c r="A242" s="69" t="s">
        <v>396</v>
      </c>
      <c r="B242" s="16" t="s">
        <v>249</v>
      </c>
      <c r="C242" s="17" t="s">
        <v>397</v>
      </c>
      <c r="D242" s="53">
        <v>54493600</v>
      </c>
      <c r="E242" s="53">
        <v>54493600</v>
      </c>
      <c r="F242" s="53">
        <v>54493600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72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BM242" s="3"/>
      <c r="BN242" s="3"/>
    </row>
    <row r="243" spans="1:66" s="4" customFormat="1" ht="19.2" customHeight="1" x14ac:dyDescent="0.25">
      <c r="A243" s="101" t="s">
        <v>431</v>
      </c>
      <c r="B243" s="16" t="s">
        <v>5</v>
      </c>
      <c r="C243" s="102" t="s">
        <v>432</v>
      </c>
      <c r="D243" s="53">
        <f>+D244</f>
        <v>8012000</v>
      </c>
      <c r="E243" s="53">
        <f t="shared" ref="E243:F243" si="85">+E244</f>
        <v>0</v>
      </c>
      <c r="F243" s="53">
        <f t="shared" si="85"/>
        <v>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94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6" s="4" customFormat="1" ht="55.2" customHeight="1" x14ac:dyDescent="0.25">
      <c r="A244" s="105" t="s">
        <v>429</v>
      </c>
      <c r="B244" s="16" t="s">
        <v>254</v>
      </c>
      <c r="C244" s="103" t="s">
        <v>430</v>
      </c>
      <c r="D244" s="104">
        <v>8012000</v>
      </c>
      <c r="E244" s="53">
        <v>0</v>
      </c>
      <c r="F244" s="53">
        <v>0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94"/>
      <c r="W244" s="3"/>
      <c r="X244" s="3"/>
      <c r="Y244" s="3"/>
      <c r="Z244" s="3"/>
      <c r="AC244" s="5"/>
      <c r="AD244" s="5"/>
      <c r="AE244" s="5"/>
      <c r="AF244" s="5"/>
      <c r="AG244" s="5"/>
      <c r="AH244" s="5"/>
      <c r="AI244" s="3"/>
      <c r="AJ244" s="3"/>
      <c r="AK244" s="3"/>
      <c r="AL244" s="3"/>
      <c r="AM244" s="3"/>
      <c r="AN244" s="3"/>
      <c r="AO244" s="3"/>
      <c r="AP244" s="3"/>
      <c r="AQ244" s="3"/>
      <c r="AR244" s="6"/>
      <c r="AS244" s="6"/>
      <c r="AT244" s="3"/>
      <c r="AU244" s="3"/>
      <c r="AV244" s="3"/>
      <c r="AW244" s="3"/>
      <c r="BM244" s="3"/>
      <c r="BN244" s="3"/>
    </row>
    <row r="245" spans="1:66" s="4" customFormat="1" ht="16.8" customHeight="1" x14ac:dyDescent="0.25">
      <c r="A245" s="101" t="s">
        <v>437</v>
      </c>
      <c r="B245" s="16" t="s">
        <v>5</v>
      </c>
      <c r="C245" s="102" t="s">
        <v>441</v>
      </c>
      <c r="D245" s="104">
        <f>+D246</f>
        <v>306500</v>
      </c>
      <c r="E245" s="104">
        <f t="shared" ref="E245:F245" si="86">+E246</f>
        <v>0</v>
      </c>
      <c r="F245" s="104">
        <f t="shared" si="86"/>
        <v>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94"/>
      <c r="W245" s="3"/>
      <c r="X245" s="3"/>
      <c r="Y245" s="3"/>
      <c r="Z245" s="3"/>
      <c r="AC245" s="5"/>
      <c r="AD245" s="5"/>
      <c r="AE245" s="5"/>
      <c r="AF245" s="5"/>
      <c r="AG245" s="5"/>
      <c r="AH245" s="5"/>
      <c r="AI245" s="3"/>
      <c r="AJ245" s="3"/>
      <c r="AK245" s="3"/>
      <c r="AL245" s="3"/>
      <c r="AM245" s="3"/>
      <c r="AN245" s="3"/>
      <c r="AO245" s="3"/>
      <c r="AP245" s="3"/>
      <c r="AQ245" s="3"/>
      <c r="AR245" s="6"/>
      <c r="AS245" s="6"/>
      <c r="AT245" s="3"/>
      <c r="AU245" s="3"/>
      <c r="AV245" s="3"/>
      <c r="AW245" s="3"/>
      <c r="BM245" s="3"/>
      <c r="BN245" s="3"/>
    </row>
    <row r="246" spans="1:66" s="4" customFormat="1" ht="26.4" x14ac:dyDescent="0.25">
      <c r="A246" s="101" t="s">
        <v>438</v>
      </c>
      <c r="B246" s="16" t="s">
        <v>5</v>
      </c>
      <c r="C246" s="102" t="s">
        <v>440</v>
      </c>
      <c r="D246" s="104">
        <f>+D247</f>
        <v>306500</v>
      </c>
      <c r="E246" s="104">
        <f t="shared" ref="E246:F246" si="87">+E247</f>
        <v>0</v>
      </c>
      <c r="F246" s="104">
        <f t="shared" si="87"/>
        <v>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94"/>
      <c r="W246" s="3"/>
      <c r="X246" s="3"/>
      <c r="Y246" s="3"/>
      <c r="Z246" s="3"/>
      <c r="AC246" s="5"/>
      <c r="AD246" s="5"/>
      <c r="AE246" s="5"/>
      <c r="AF246" s="5"/>
      <c r="AG246" s="5"/>
      <c r="AH246" s="5"/>
      <c r="AI246" s="3"/>
      <c r="AJ246" s="3"/>
      <c r="AK246" s="3"/>
      <c r="AL246" s="3"/>
      <c r="AM246" s="3"/>
      <c r="AN246" s="3"/>
      <c r="AO246" s="3"/>
      <c r="AP246" s="3"/>
      <c r="AQ246" s="3"/>
      <c r="AR246" s="6"/>
      <c r="AS246" s="6"/>
      <c r="AT246" s="3"/>
      <c r="AU246" s="3"/>
      <c r="AV246" s="3"/>
      <c r="AW246" s="3"/>
      <c r="BM246" s="3"/>
      <c r="BN246" s="3"/>
    </row>
    <row r="247" spans="1:66" s="4" customFormat="1" ht="26.4" x14ac:dyDescent="0.25">
      <c r="A247" s="101" t="s">
        <v>438</v>
      </c>
      <c r="B247" s="16" t="s">
        <v>205</v>
      </c>
      <c r="C247" s="102" t="s">
        <v>439</v>
      </c>
      <c r="D247" s="104">
        <v>306500</v>
      </c>
      <c r="E247" s="53">
        <v>0</v>
      </c>
      <c r="F247" s="53">
        <v>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94"/>
      <c r="W247" s="3"/>
      <c r="X247" s="3"/>
      <c r="Y247" s="3"/>
      <c r="Z247" s="3"/>
      <c r="AC247" s="5"/>
      <c r="AD247" s="5"/>
      <c r="AE247" s="5"/>
      <c r="AF247" s="5"/>
      <c r="AG247" s="5"/>
      <c r="AH247" s="5"/>
      <c r="AI247" s="3"/>
      <c r="AJ247" s="3"/>
      <c r="AK247" s="3"/>
      <c r="AL247" s="3"/>
      <c r="AM247" s="3"/>
      <c r="AN247" s="3"/>
      <c r="AO247" s="3"/>
      <c r="AP247" s="3"/>
      <c r="AQ247" s="3"/>
      <c r="AR247" s="6"/>
      <c r="AS247" s="6"/>
      <c r="AT247" s="3"/>
      <c r="AU247" s="3"/>
      <c r="AV247" s="3"/>
      <c r="AW247" s="3"/>
      <c r="BM247" s="3"/>
      <c r="BN247" s="3"/>
    </row>
    <row r="248" spans="1:66" s="4" customFormat="1" ht="45" customHeight="1" x14ac:dyDescent="0.25">
      <c r="A248" s="76" t="s">
        <v>403</v>
      </c>
      <c r="B248" s="16" t="s">
        <v>5</v>
      </c>
      <c r="C248" s="39" t="s">
        <v>404</v>
      </c>
      <c r="D248" s="53">
        <f>+D249</f>
        <v>35209408.140000001</v>
      </c>
      <c r="E248" s="53">
        <f t="shared" ref="E248:F250" si="88">+E249</f>
        <v>0</v>
      </c>
      <c r="F248" s="53">
        <f t="shared" si="88"/>
        <v>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72"/>
      <c r="W248" s="3"/>
      <c r="X248" s="3"/>
      <c r="Y248" s="3"/>
      <c r="Z248" s="3"/>
      <c r="AC248" s="5"/>
      <c r="AD248" s="5"/>
      <c r="AE248" s="5"/>
      <c r="AF248" s="5"/>
      <c r="AG248" s="5"/>
      <c r="AH248" s="5"/>
      <c r="AI248" s="3"/>
      <c r="AJ248" s="3"/>
      <c r="AK248" s="3"/>
      <c r="AL248" s="3"/>
      <c r="AM248" s="3"/>
      <c r="AN248" s="3"/>
      <c r="AO248" s="3"/>
      <c r="AP248" s="3"/>
      <c r="AQ248" s="3"/>
      <c r="AR248" s="6"/>
      <c r="AS248" s="6"/>
      <c r="AT248" s="3"/>
      <c r="AU248" s="3"/>
      <c r="AV248" s="3"/>
      <c r="AW248" s="3"/>
      <c r="BM248" s="3"/>
      <c r="BN248" s="3"/>
    </row>
    <row r="249" spans="1:66" s="4" customFormat="1" ht="70.2" customHeight="1" x14ac:dyDescent="0.25">
      <c r="A249" s="76" t="s">
        <v>405</v>
      </c>
      <c r="B249" s="16" t="s">
        <v>5</v>
      </c>
      <c r="C249" s="39" t="s">
        <v>406</v>
      </c>
      <c r="D249" s="53">
        <f>+D250</f>
        <v>35209408.140000001</v>
      </c>
      <c r="E249" s="53">
        <f t="shared" si="88"/>
        <v>0</v>
      </c>
      <c r="F249" s="53">
        <f t="shared" si="88"/>
        <v>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72"/>
      <c r="W249" s="3"/>
      <c r="X249" s="3"/>
      <c r="Y249" s="3"/>
      <c r="Z249" s="3"/>
      <c r="AC249" s="5"/>
      <c r="AD249" s="5"/>
      <c r="AE249" s="5"/>
      <c r="AF249" s="5"/>
      <c r="AG249" s="5"/>
      <c r="AH249" s="5"/>
      <c r="AI249" s="3"/>
      <c r="AJ249" s="3"/>
      <c r="AK249" s="3"/>
      <c r="AL249" s="3"/>
      <c r="AM249" s="3"/>
      <c r="AN249" s="3"/>
      <c r="AO249" s="3"/>
      <c r="AP249" s="3"/>
      <c r="AQ249" s="3"/>
      <c r="AR249" s="6"/>
      <c r="AS249" s="6"/>
      <c r="AT249" s="3"/>
      <c r="AU249" s="3"/>
      <c r="AV249" s="3"/>
      <c r="AW249" s="3"/>
      <c r="BM249" s="3"/>
      <c r="BN249" s="3"/>
    </row>
    <row r="250" spans="1:66" s="4" customFormat="1" ht="70.8" customHeight="1" x14ac:dyDescent="0.25">
      <c r="A250" s="76" t="s">
        <v>407</v>
      </c>
      <c r="B250" s="16" t="s">
        <v>5</v>
      </c>
      <c r="C250" s="39" t="s">
        <v>408</v>
      </c>
      <c r="D250" s="53">
        <f>+D251</f>
        <v>35209408.140000001</v>
      </c>
      <c r="E250" s="53">
        <f t="shared" si="88"/>
        <v>0</v>
      </c>
      <c r="F250" s="53">
        <f t="shared" si="88"/>
        <v>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72"/>
      <c r="W250" s="3"/>
      <c r="X250" s="3"/>
      <c r="Y250" s="3"/>
      <c r="Z250" s="3"/>
      <c r="AC250" s="5"/>
      <c r="AD250" s="5"/>
      <c r="AE250" s="5"/>
      <c r="AF250" s="5"/>
      <c r="AG250" s="5"/>
      <c r="AH250" s="5"/>
      <c r="AI250" s="3"/>
      <c r="AJ250" s="3"/>
      <c r="AK250" s="3"/>
      <c r="AL250" s="3"/>
      <c r="AM250" s="3"/>
      <c r="AN250" s="3"/>
      <c r="AO250" s="3"/>
      <c r="AP250" s="3"/>
      <c r="AQ250" s="3"/>
      <c r="AR250" s="6"/>
      <c r="AS250" s="6"/>
      <c r="AT250" s="3"/>
      <c r="AU250" s="3"/>
      <c r="AV250" s="3"/>
      <c r="AW250" s="3"/>
      <c r="BM250" s="3"/>
      <c r="BN250" s="3"/>
    </row>
    <row r="251" spans="1:66" s="4" customFormat="1" ht="26.4" x14ac:dyDescent="0.25">
      <c r="A251" s="76" t="s">
        <v>409</v>
      </c>
      <c r="B251" s="16" t="s">
        <v>5</v>
      </c>
      <c r="C251" s="39" t="s">
        <v>410</v>
      </c>
      <c r="D251" s="53">
        <f>+D255+D256+D252+D253+D254</f>
        <v>35209408.140000001</v>
      </c>
      <c r="E251" s="53">
        <f t="shared" ref="E251:F251" si="89">+E255+E256</f>
        <v>0</v>
      </c>
      <c r="F251" s="53">
        <f t="shared" si="89"/>
        <v>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72"/>
      <c r="W251" s="3"/>
      <c r="X251" s="3"/>
      <c r="Y251" s="3"/>
      <c r="Z251" s="3"/>
      <c r="AC251" s="5"/>
      <c r="AD251" s="5"/>
      <c r="AE251" s="5"/>
      <c r="AF251" s="5"/>
      <c r="AG251" s="5"/>
      <c r="AH251" s="5"/>
      <c r="AI251" s="3"/>
      <c r="AJ251" s="3"/>
      <c r="AK251" s="3"/>
      <c r="AL251" s="3"/>
      <c r="AM251" s="3"/>
      <c r="AN251" s="3"/>
      <c r="AO251" s="3"/>
      <c r="AP251" s="3"/>
      <c r="AQ251" s="3"/>
      <c r="AR251" s="6"/>
      <c r="AS251" s="6"/>
      <c r="AT251" s="3"/>
      <c r="AU251" s="3"/>
      <c r="AV251" s="3"/>
      <c r="AW251" s="3"/>
      <c r="BM251" s="3"/>
      <c r="BN251" s="3"/>
    </row>
    <row r="252" spans="1:66" s="4" customFormat="1" ht="26.4" x14ac:dyDescent="0.25">
      <c r="A252" s="96" t="s">
        <v>447</v>
      </c>
      <c r="B252" s="16" t="s">
        <v>249</v>
      </c>
      <c r="C252" s="39" t="s">
        <v>448</v>
      </c>
      <c r="D252" s="53">
        <f>112.71+7.25</f>
        <v>119.96</v>
      </c>
      <c r="E252" s="53">
        <v>0</v>
      </c>
      <c r="F252" s="53">
        <v>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94"/>
      <c r="W252" s="3"/>
      <c r="X252" s="3"/>
      <c r="Y252" s="3"/>
      <c r="Z252" s="3"/>
      <c r="AC252" s="5"/>
      <c r="AD252" s="5"/>
      <c r="AE252" s="5"/>
      <c r="AF252" s="5"/>
      <c r="AG252" s="5"/>
      <c r="AH252" s="5"/>
      <c r="AI252" s="3"/>
      <c r="AJ252" s="3"/>
      <c r="AK252" s="3"/>
      <c r="AL252" s="3"/>
      <c r="AM252" s="3"/>
      <c r="AN252" s="3"/>
      <c r="AO252" s="3"/>
      <c r="AP252" s="3"/>
      <c r="AQ252" s="3"/>
      <c r="AR252" s="6"/>
      <c r="AS252" s="6"/>
      <c r="AT252" s="3"/>
      <c r="AU252" s="3"/>
      <c r="AV252" s="3"/>
      <c r="AW252" s="3"/>
      <c r="BM252" s="3"/>
      <c r="BN252" s="3"/>
    </row>
    <row r="253" spans="1:66" s="4" customFormat="1" ht="28.8" customHeight="1" x14ac:dyDescent="0.25">
      <c r="A253" s="96" t="s">
        <v>449</v>
      </c>
      <c r="B253" s="16" t="s">
        <v>249</v>
      </c>
      <c r="C253" s="39" t="s">
        <v>450</v>
      </c>
      <c r="D253" s="53">
        <v>243319.46</v>
      </c>
      <c r="E253" s="53">
        <v>0</v>
      </c>
      <c r="F253" s="53">
        <v>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94"/>
      <c r="W253" s="3"/>
      <c r="X253" s="3"/>
      <c r="Y253" s="3"/>
      <c r="Z253" s="3"/>
      <c r="AC253" s="5"/>
      <c r="AD253" s="5"/>
      <c r="AE253" s="5"/>
      <c r="AF253" s="5"/>
      <c r="AG253" s="5"/>
      <c r="AH253" s="5"/>
      <c r="AI253" s="3"/>
      <c r="AJ253" s="3"/>
      <c r="AK253" s="3"/>
      <c r="AL253" s="3"/>
      <c r="AM253" s="3"/>
      <c r="AN253" s="3"/>
      <c r="AO253" s="3"/>
      <c r="AP253" s="3"/>
      <c r="AQ253" s="3"/>
      <c r="AR253" s="6"/>
      <c r="AS253" s="6"/>
      <c r="AT253" s="3"/>
      <c r="AU253" s="3"/>
      <c r="AV253" s="3"/>
      <c r="AW253" s="3"/>
      <c r="BM253" s="3"/>
      <c r="BN253" s="3"/>
    </row>
    <row r="254" spans="1:66" s="4" customFormat="1" ht="28.8" customHeight="1" x14ac:dyDescent="0.25">
      <c r="A254" s="96" t="s">
        <v>449</v>
      </c>
      <c r="B254" s="16" t="s">
        <v>381</v>
      </c>
      <c r="C254" s="39" t="s">
        <v>450</v>
      </c>
      <c r="D254" s="53">
        <v>34900000</v>
      </c>
      <c r="E254" s="53">
        <v>0</v>
      </c>
      <c r="F254" s="53">
        <v>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98"/>
      <c r="W254" s="3"/>
      <c r="X254" s="3"/>
      <c r="Y254" s="3"/>
      <c r="Z254" s="3"/>
      <c r="AC254" s="5"/>
      <c r="AD254" s="5"/>
      <c r="AE254" s="5"/>
      <c r="AF254" s="5"/>
      <c r="AG254" s="5"/>
      <c r="AH254" s="5"/>
      <c r="AI254" s="3"/>
      <c r="AJ254" s="3"/>
      <c r="AK254" s="3"/>
      <c r="AL254" s="3"/>
      <c r="AM254" s="3"/>
      <c r="AN254" s="3"/>
      <c r="AO254" s="3"/>
      <c r="AP254" s="3"/>
      <c r="AQ254" s="3"/>
      <c r="AR254" s="6"/>
      <c r="AS254" s="6"/>
      <c r="AT254" s="3"/>
      <c r="AU254" s="3"/>
      <c r="AV254" s="3"/>
      <c r="AW254" s="3"/>
      <c r="BM254" s="3"/>
      <c r="BN254" s="3"/>
    </row>
    <row r="255" spans="1:66" s="4" customFormat="1" ht="26.4" x14ac:dyDescent="0.25">
      <c r="A255" s="76" t="s">
        <v>411</v>
      </c>
      <c r="B255" s="16" t="s">
        <v>381</v>
      </c>
      <c r="C255" s="39" t="s">
        <v>412</v>
      </c>
      <c r="D255" s="106">
        <v>65432.6</v>
      </c>
      <c r="E255" s="53">
        <v>0</v>
      </c>
      <c r="F255" s="53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72"/>
      <c r="W255" s="3"/>
      <c r="X255" s="3"/>
      <c r="Y255" s="3"/>
      <c r="Z255" s="3"/>
      <c r="AC255" s="5"/>
      <c r="AD255" s="5"/>
      <c r="AE255" s="5"/>
      <c r="AF255" s="5"/>
      <c r="AG255" s="5"/>
      <c r="AH255" s="5"/>
      <c r="AI255" s="3"/>
      <c r="AJ255" s="3"/>
      <c r="AK255" s="3"/>
      <c r="AL255" s="3"/>
      <c r="AM255" s="3"/>
      <c r="AN255" s="3"/>
      <c r="AO255" s="3"/>
      <c r="AP255" s="3"/>
      <c r="AQ255" s="3"/>
      <c r="AR255" s="6"/>
      <c r="AS255" s="6"/>
      <c r="AT255" s="3"/>
      <c r="AU255" s="3"/>
      <c r="AV255" s="3"/>
      <c r="AW255" s="3"/>
      <c r="BM255" s="3"/>
      <c r="BN255" s="3"/>
    </row>
    <row r="256" spans="1:66" s="4" customFormat="1" ht="29.4" customHeight="1" x14ac:dyDescent="0.25">
      <c r="A256" s="76" t="s">
        <v>411</v>
      </c>
      <c r="B256" s="16" t="s">
        <v>205</v>
      </c>
      <c r="C256" s="39" t="s">
        <v>412</v>
      </c>
      <c r="D256" s="53">
        <f>101.16+217.48+217.48</f>
        <v>536.12</v>
      </c>
      <c r="E256" s="53">
        <v>0</v>
      </c>
      <c r="F256" s="53">
        <v>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72"/>
      <c r="W256" s="3"/>
      <c r="X256" s="3"/>
      <c r="Y256" s="3"/>
      <c r="Z256" s="3"/>
      <c r="AC256" s="5"/>
      <c r="AD256" s="5"/>
      <c r="AE256" s="5"/>
      <c r="AF256" s="5"/>
      <c r="AG256" s="5"/>
      <c r="AH256" s="5"/>
      <c r="AI256" s="3"/>
      <c r="AJ256" s="3"/>
      <c r="AK256" s="3"/>
      <c r="AL256" s="3"/>
      <c r="AM256" s="3"/>
      <c r="AN256" s="3"/>
      <c r="AO256" s="3"/>
      <c r="AP256" s="3"/>
      <c r="AQ256" s="3"/>
      <c r="AR256" s="6"/>
      <c r="AS256" s="6"/>
      <c r="AT256" s="3"/>
      <c r="AU256" s="3"/>
      <c r="AV256" s="3"/>
      <c r="AW256" s="3"/>
      <c r="BM256" s="3"/>
      <c r="BN256" s="3"/>
    </row>
    <row r="257" spans="1:66" s="4" customFormat="1" ht="27.6" customHeight="1" x14ac:dyDescent="0.25">
      <c r="A257" s="77" t="s">
        <v>413</v>
      </c>
      <c r="B257" s="16" t="s">
        <v>5</v>
      </c>
      <c r="C257" s="78" t="s">
        <v>414</v>
      </c>
      <c r="D257" s="53">
        <f>+D258</f>
        <v>-318729.90999999997</v>
      </c>
      <c r="E257" s="53">
        <f t="shared" ref="E257:F257" si="90">+E258</f>
        <v>0</v>
      </c>
      <c r="F257" s="53">
        <f t="shared" si="90"/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72"/>
      <c r="W257" s="3"/>
      <c r="X257" s="3"/>
      <c r="Y257" s="3"/>
      <c r="Z257" s="3"/>
      <c r="AC257" s="5"/>
      <c r="AD257" s="5"/>
      <c r="AE257" s="5"/>
      <c r="AF257" s="5"/>
      <c r="AG257" s="5"/>
      <c r="AH257" s="5"/>
      <c r="AI257" s="3"/>
      <c r="AJ257" s="3"/>
      <c r="AK257" s="3"/>
      <c r="AL257" s="3"/>
      <c r="AM257" s="3"/>
      <c r="AN257" s="3"/>
      <c r="AO257" s="3"/>
      <c r="AP257" s="3"/>
      <c r="AQ257" s="3"/>
      <c r="AR257" s="6"/>
      <c r="AS257" s="6"/>
      <c r="AT257" s="3"/>
      <c r="AU257" s="3"/>
      <c r="AV257" s="3"/>
      <c r="AW257" s="3"/>
      <c r="BM257" s="3"/>
      <c r="BN257" s="3"/>
    </row>
    <row r="258" spans="1:66" s="4" customFormat="1" ht="43.2" customHeight="1" x14ac:dyDescent="0.25">
      <c r="A258" s="77" t="s">
        <v>415</v>
      </c>
      <c r="B258" s="16" t="s">
        <v>5</v>
      </c>
      <c r="C258" s="78" t="s">
        <v>416</v>
      </c>
      <c r="D258" s="53">
        <f>+D259+D260+D261</f>
        <v>-318729.90999999997</v>
      </c>
      <c r="E258" s="53">
        <f t="shared" ref="E258:F258" si="91">+E259+E260+E261</f>
        <v>0</v>
      </c>
      <c r="F258" s="53">
        <f t="shared" si="91"/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72"/>
      <c r="W258" s="3"/>
      <c r="X258" s="3"/>
      <c r="Y258" s="3"/>
      <c r="Z258" s="3"/>
      <c r="AC258" s="5"/>
      <c r="AD258" s="5"/>
      <c r="AE258" s="5"/>
      <c r="AF258" s="5"/>
      <c r="AG258" s="5"/>
      <c r="AH258" s="5"/>
      <c r="AI258" s="3"/>
      <c r="AJ258" s="3"/>
      <c r="AK258" s="3"/>
      <c r="AL258" s="3"/>
      <c r="AM258" s="3"/>
      <c r="AN258" s="3"/>
      <c r="AO258" s="3"/>
      <c r="AP258" s="3"/>
      <c r="AQ258" s="3"/>
      <c r="AR258" s="6"/>
      <c r="AS258" s="6"/>
      <c r="AT258" s="3"/>
      <c r="AU258" s="3"/>
      <c r="AV258" s="3"/>
      <c r="AW258" s="3"/>
      <c r="BM258" s="3"/>
      <c r="BN258" s="3"/>
    </row>
    <row r="259" spans="1:66" s="4" customFormat="1" ht="41.4" customHeight="1" x14ac:dyDescent="0.25">
      <c r="A259" s="79" t="s">
        <v>417</v>
      </c>
      <c r="B259" s="16" t="s">
        <v>381</v>
      </c>
      <c r="C259" s="66" t="s">
        <v>418</v>
      </c>
      <c r="D259" s="53">
        <v>-65432.6</v>
      </c>
      <c r="E259" s="53">
        <v>0</v>
      </c>
      <c r="F259" s="53"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72"/>
      <c r="W259" s="3"/>
      <c r="X259" s="3"/>
      <c r="Y259" s="3"/>
      <c r="Z259" s="3"/>
      <c r="AC259" s="5"/>
      <c r="AD259" s="5"/>
      <c r="AE259" s="5"/>
      <c r="AF259" s="5"/>
      <c r="AG259" s="5"/>
      <c r="AH259" s="5"/>
      <c r="AI259" s="3"/>
      <c r="AJ259" s="3"/>
      <c r="AK259" s="3"/>
      <c r="AL259" s="3"/>
      <c r="AM259" s="3"/>
      <c r="AN259" s="3"/>
      <c r="AO259" s="3"/>
      <c r="AP259" s="3"/>
      <c r="AQ259" s="3"/>
      <c r="AR259" s="6"/>
      <c r="AS259" s="6"/>
      <c r="AT259" s="3"/>
      <c r="AU259" s="3"/>
      <c r="AV259" s="3"/>
      <c r="AW259" s="3"/>
      <c r="BM259" s="3"/>
      <c r="BN259" s="3"/>
    </row>
    <row r="260" spans="1:66" s="4" customFormat="1" ht="44.4" customHeight="1" x14ac:dyDescent="0.25">
      <c r="A260" s="80" t="s">
        <v>419</v>
      </c>
      <c r="B260" s="16" t="s">
        <v>249</v>
      </c>
      <c r="C260" s="81" t="s">
        <v>420</v>
      </c>
      <c r="D260" s="53">
        <f>-17.36-49.4-3.47-892-243432.17</f>
        <v>-244394.40000000002</v>
      </c>
      <c r="E260" s="53">
        <v>0</v>
      </c>
      <c r="F260" s="53"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72"/>
      <c r="W260" s="3"/>
      <c r="X260" s="3"/>
      <c r="Y260" s="3"/>
      <c r="Z260" s="3"/>
      <c r="AC260" s="5"/>
      <c r="AD260" s="5"/>
      <c r="AE260" s="5"/>
      <c r="AF260" s="5"/>
      <c r="AG260" s="5"/>
      <c r="AH260" s="5"/>
      <c r="AI260" s="3"/>
      <c r="AJ260" s="3"/>
      <c r="AK260" s="3"/>
      <c r="AL260" s="3"/>
      <c r="AM260" s="3"/>
      <c r="AN260" s="3"/>
      <c r="AO260" s="3"/>
      <c r="AP260" s="3"/>
      <c r="AQ260" s="3"/>
      <c r="AR260" s="6"/>
      <c r="AS260" s="6"/>
      <c r="AT260" s="3"/>
      <c r="AU260" s="3"/>
      <c r="AV260" s="3"/>
      <c r="AW260" s="3"/>
      <c r="BM260" s="3"/>
      <c r="BN260" s="3"/>
    </row>
    <row r="261" spans="1:66" s="4" customFormat="1" ht="44.4" customHeight="1" x14ac:dyDescent="0.25">
      <c r="A261" s="80" t="s">
        <v>419</v>
      </c>
      <c r="B261" s="16" t="s">
        <v>205</v>
      </c>
      <c r="C261" s="81" t="s">
        <v>420</v>
      </c>
      <c r="D261" s="53">
        <f>-0.01-8336.84-29.94-101.16-217.48-217.48</f>
        <v>-8902.91</v>
      </c>
      <c r="E261" s="53">
        <v>0</v>
      </c>
      <c r="F261" s="53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72"/>
      <c r="W261" s="3"/>
      <c r="X261" s="3"/>
      <c r="Y261" s="3"/>
      <c r="Z261" s="3"/>
      <c r="AC261" s="5"/>
      <c r="AD261" s="5"/>
      <c r="AE261" s="5"/>
      <c r="AF261" s="5"/>
      <c r="AG261" s="5"/>
      <c r="AH261" s="5"/>
      <c r="AI261" s="3"/>
      <c r="AJ261" s="3"/>
      <c r="AK261" s="3"/>
      <c r="AL261" s="3"/>
      <c r="AM261" s="3"/>
      <c r="AN261" s="3"/>
      <c r="AO261" s="3"/>
      <c r="AP261" s="3"/>
      <c r="AQ261" s="3"/>
      <c r="AR261" s="6"/>
      <c r="AS261" s="6"/>
      <c r="AT261" s="3"/>
      <c r="AU261" s="3"/>
      <c r="AV261" s="3"/>
      <c r="AW261" s="3"/>
      <c r="BM261" s="3"/>
      <c r="BN261" s="3"/>
    </row>
    <row r="262" spans="1:66" s="6" customFormat="1" ht="18" customHeight="1" x14ac:dyDescent="0.25">
      <c r="A262" s="71" t="s">
        <v>285</v>
      </c>
      <c r="B262" s="16"/>
      <c r="C262" s="17"/>
      <c r="D262" s="52">
        <f>+D8+D179</f>
        <v>4644146075.4399996</v>
      </c>
      <c r="E262" s="52">
        <f>+E8+E179</f>
        <v>3830681456.5999999</v>
      </c>
      <c r="F262" s="52">
        <f>+F8+F179</f>
        <v>3960262186.3900003</v>
      </c>
      <c r="V262" s="43"/>
      <c r="AC262" s="5"/>
      <c r="AD262" s="44"/>
      <c r="AE262" s="5"/>
      <c r="AF262" s="5"/>
      <c r="AG262" s="5"/>
      <c r="AH262" s="5"/>
    </row>
    <row r="263" spans="1:66" s="46" customFormat="1" x14ac:dyDescent="0.25">
      <c r="A263" s="91"/>
      <c r="B263" s="47"/>
      <c r="C263" s="48"/>
      <c r="D263" s="47"/>
      <c r="E263" s="47"/>
      <c r="F263" s="6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I263" s="45"/>
      <c r="AJ263" s="45"/>
      <c r="AK263" s="45"/>
      <c r="AL263" s="45"/>
      <c r="AM263" s="45"/>
      <c r="AN263" s="45"/>
      <c r="AO263" s="45"/>
      <c r="AP263" s="45"/>
      <c r="AQ263" s="45"/>
      <c r="AR263" s="45"/>
      <c r="AS263" s="45"/>
      <c r="AT263" s="45"/>
      <c r="AU263" s="45"/>
      <c r="AV263" s="45"/>
      <c r="AW263" s="45"/>
      <c r="BM263" s="45"/>
      <c r="BN263" s="45"/>
    </row>
    <row r="264" spans="1:66" x14ac:dyDescent="0.25">
      <c r="B264" s="47"/>
      <c r="D264" s="58"/>
      <c r="E264" s="58"/>
    </row>
    <row r="265" spans="1:66" ht="17.399999999999999" x14ac:dyDescent="0.3">
      <c r="A265" s="92"/>
      <c r="B265" s="47"/>
      <c r="D265" s="123"/>
      <c r="E265" s="123"/>
      <c r="J265" s="117"/>
      <c r="K265" s="117"/>
    </row>
    <row r="266" spans="1:66" ht="17.399999999999999" x14ac:dyDescent="0.3">
      <c r="A266" s="124" t="s">
        <v>286</v>
      </c>
      <c r="B266" s="124"/>
      <c r="C266" s="50"/>
      <c r="D266" s="119" t="s">
        <v>320</v>
      </c>
      <c r="E266" s="119"/>
      <c r="F266" s="119"/>
    </row>
    <row r="267" spans="1:66" ht="17.399999999999999" x14ac:dyDescent="0.3">
      <c r="A267" s="75"/>
      <c r="B267" s="75"/>
      <c r="C267" s="50"/>
      <c r="D267" s="51"/>
      <c r="E267" s="51"/>
    </row>
    <row r="268" spans="1:66" ht="17.399999999999999" x14ac:dyDescent="0.3">
      <c r="A268" s="93"/>
      <c r="B268" s="51"/>
      <c r="C268" s="82"/>
      <c r="D268" s="51"/>
      <c r="E268" s="51"/>
      <c r="J268" s="117"/>
      <c r="K268" s="117"/>
    </row>
    <row r="269" spans="1:66" ht="17.399999999999999" x14ac:dyDescent="0.3">
      <c r="A269" s="118" t="s">
        <v>287</v>
      </c>
      <c r="B269" s="118"/>
      <c r="C269" s="82"/>
      <c r="D269" s="119" t="s">
        <v>321</v>
      </c>
      <c r="E269" s="119"/>
      <c r="F269" s="119"/>
    </row>
  </sheetData>
  <mergeCells count="25">
    <mergeCell ref="J268:K268"/>
    <mergeCell ref="A269:B269"/>
    <mergeCell ref="D269:F269"/>
    <mergeCell ref="AY222:BD222"/>
    <mergeCell ref="AZ223:BE223"/>
    <mergeCell ref="AY231:BD231"/>
    <mergeCell ref="D265:E265"/>
    <mergeCell ref="J265:K265"/>
    <mergeCell ref="A266:B266"/>
    <mergeCell ref="D266:F266"/>
    <mergeCell ref="AR90:AR95"/>
    <mergeCell ref="D1:F2"/>
    <mergeCell ref="BK1:BL3"/>
    <mergeCell ref="D3:F3"/>
    <mergeCell ref="A4:F4"/>
    <mergeCell ref="A6:A7"/>
    <mergeCell ref="B6:C6"/>
    <mergeCell ref="D6:D7"/>
    <mergeCell ref="E6:E7"/>
    <mergeCell ref="F6:F7"/>
    <mergeCell ref="T8:V8"/>
    <mergeCell ref="T10:V10"/>
    <mergeCell ref="AM19:AM27"/>
    <mergeCell ref="L90:L95"/>
    <mergeCell ref="AM90:AM94"/>
  </mergeCells>
  <pageMargins left="1.1811023622047245" right="0.39370078740157483" top="0.59055118110236227" bottom="0.78740157480314965" header="0" footer="0"/>
  <pageSetup paperSize="9" scale="6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РГД 2024-26г.г.(май)</vt:lpstr>
      <vt:lpstr>'РГД 2024-26г.г.(май)'!Заголовки_для_печати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2024-05-15T06:53:11Z</dcterms:modified>
</cp:coreProperties>
</file>